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U:\Process Safety Events (PSE)\2024\"/>
    </mc:Choice>
  </mc:AlternateContent>
  <xr:revisionPtr revIDLastSave="0" documentId="13_ncr:1_{25BD5553-5F2A-4B0D-ADAC-273C430076C2}" xr6:coauthVersionLast="47" xr6:coauthVersionMax="47" xr10:uidLastSave="{00000000-0000-0000-0000-000000000000}"/>
  <bookViews>
    <workbookView xWindow="-110" yWindow="-110" windowWidth="19420" windowHeight="11620" tabRatio="708" xr2:uid="{E425B023-90D5-4DFD-86BB-62036ABE5CA3}"/>
  </bookViews>
  <sheets>
    <sheet name="Contact" sheetId="12" r:id="rId1"/>
    <sheet name="Summary" sheetId="16" r:id="rId2"/>
    <sheet name="Facility_Information" sheetId="9" r:id="rId3"/>
    <sheet name="Event_and_Consequence" sheetId="11" r:id="rId4"/>
    <sheet name="Event_Sharing" sheetId="20" r:id="rId5"/>
    <sheet name="Guidance-Event Description" sheetId="19" r:id="rId6"/>
    <sheet name="Guidance-Multiple TRCs" sheetId="22" r:id="rId7"/>
    <sheet name="Drop_downs" sheetId="6" state="hidden" r:id="rId8"/>
    <sheet name="PoR Detail Validation" sheetId="17" state="hidden" r:id="rId9"/>
    <sheet name="Causal Factors" sheetId="18" state="hidden" r:id="rId10"/>
  </sheets>
  <definedNames>
    <definedName name="_xlnm._FilterDatabase" localSheetId="7" hidden="1">Drop_downs!#REF!</definedName>
    <definedName name="_xlnm._FilterDatabase" localSheetId="3" hidden="1">Event_and_Consequence!$G$6:$I$7</definedName>
    <definedName name="_xlnm._FilterDatabase" localSheetId="4" hidden="1">Event_Sharing!$B$2:$AB$497</definedName>
    <definedName name="_xlnm._FilterDatabase" localSheetId="8" hidden="1">'PoR Detail Validation'!$D$1:$E$189</definedName>
    <definedName name="_Hlk16781793" localSheetId="9">'Causal Factors'!$A$58</definedName>
    <definedName name="_Hlk16781829" localSheetId="9">'Causal Factors'!$A$73</definedName>
    <definedName name="_PRD1">Drop_downs!$G$19:$G$20</definedName>
    <definedName name="_PRD2">Drop_downs!$G$22:$G$24</definedName>
    <definedName name="AcuteRel1">Drop_downs!$G$26:$G$27</definedName>
    <definedName name="AcuteRel2">Drop_downs!$G$26:$G$27</definedName>
    <definedName name="AcuteRelease">Drop_downs!$G$26:$G$27</definedName>
    <definedName name="AcuteRelT1">Drop_downs!$G$26:$G$27</definedName>
    <definedName name="AcuteRelT2">Drop_downs!$G$26:$G$27</definedName>
    <definedName name="AFMP_Use_Only" localSheetId="9">Drop_downs!$G$6:$G$7</definedName>
    <definedName name="AFMP_Use_Only">Drop_downs!$H$6:$H$7</definedName>
    <definedName name="Evacuation" localSheetId="9">Drop_downs!$F$11:$F$12</definedName>
    <definedName name="Evacuation">Drop_downs!$G$11:$G$12</definedName>
    <definedName name="FacilityType" comment="updated">Drop_downs!$A$2:$A$8</definedName>
    <definedName name="Fire">Drop_downs!$G$15:$G$17</definedName>
    <definedName name="Fire1">Drop_downs!$G$15:$G$16</definedName>
    <definedName name="Fire2" localSheetId="9">Drop_downs!$F$15:$F$16</definedName>
    <definedName name="Fire2">Drop_downs!$G$15:$G$16</definedName>
    <definedName name="General">Drop_downs!$G$37:$G$38</definedName>
    <definedName name="GeneralChem">Drop_downs!$E$2:$E$33</definedName>
    <definedName name="InorOutdoor" localSheetId="9">Drop_downs!$F$30:$F$32</definedName>
    <definedName name="InorOutdoor">Drop_downs!$G$30:$G$32</definedName>
    <definedName name="MaterialType" localSheetId="9">Drop_downs!$F$2:$F$8</definedName>
    <definedName name="MaterialType">Drop_downs!$G$2:$G$8</definedName>
    <definedName name="ModeofOperation" localSheetId="9">Drop_downs!$E$2:$E$10</definedName>
    <definedName name="ModeofOperation">Drop_downs!$F$2:$F$10</definedName>
    <definedName name="NoEvents" localSheetId="9">Drop_downs!$A$10:$A$13</definedName>
    <definedName name="NoEvents">Drop_downs!$A$11:$A$14</definedName>
    <definedName name="Normal_Operation" localSheetId="9">Drop_downs!$E$14:$E$24</definedName>
    <definedName name="Normal_Operation">Drop_downs!$F$14:$F$24</definedName>
    <definedName name="OpStatus" localSheetId="9">Drop_downs!$A$16:$A$17</definedName>
    <definedName name="OpStatus">Drop_downs!$A$17:$A$18</definedName>
    <definedName name="Petrochemical" localSheetId="9">Drop_downs!$D$2:$D$53</definedName>
    <definedName name="Petrochemical">Drop_downs!$D$2:$D$53</definedName>
    <definedName name="PointofRelease" localSheetId="9">Drop_downs!$J$2:$J$17</definedName>
    <definedName name="PointofRelease">Drop_downs!$K$2:$K$17</definedName>
    <definedName name="PRD">Drop_downs!$G$19:$G$21</definedName>
    <definedName name="PRDsub1" localSheetId="9">Drop_downs!$F$19:$F$21</definedName>
    <definedName name="PRDsub1">Drop_downs!$G$19:$G$21</definedName>
    <definedName name="PRDsub2" localSheetId="9">Drop_downs!$F$22:$F$23</definedName>
    <definedName name="PRDsub2">Drop_downs!$G$22:$G$23</definedName>
    <definedName name="Processes" comment="Please select one of the refining or petrochemical procceses">Drop_downs!$A$6:$A$83</definedName>
    <definedName name="Refining" localSheetId="9">Drop_downs!$C$2:$C$25</definedName>
    <definedName name="Refining">Drop_downs!$C$2:$C$26</definedName>
    <definedName name="SiteName">OFFSET(Facility_Information!$B$6,0,0,COUNTA(Facility_Information!$B$6:$B$500)-1,1)</definedName>
    <definedName name="Startup">Drop_downs!$F$30:$F$31</definedName>
    <definedName name="Tier1Release">Drop_downs!$K$21:$K$28</definedName>
    <definedName name="Tier2">Drop_downs!$A$13:$A$14</definedName>
    <definedName name="Tier2Release">Drop_downs!$K$32:$K$39+Drop_downs!$K$31:$K$39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X500" i="11" l="1"/>
  <c r="BX499" i="11"/>
  <c r="BX498" i="11"/>
  <c r="BX497" i="11"/>
  <c r="BX496" i="11"/>
  <c r="BX495" i="11"/>
  <c r="BX494" i="11"/>
  <c r="BX493" i="11"/>
  <c r="CD493" i="11" s="1"/>
  <c r="BX492" i="11"/>
  <c r="BX491" i="11"/>
  <c r="BX490" i="11"/>
  <c r="BX489" i="11"/>
  <c r="BX488" i="11"/>
  <c r="BX487" i="11"/>
  <c r="BX486" i="11"/>
  <c r="BX485" i="11"/>
  <c r="CD485" i="11" s="1"/>
  <c r="BX484" i="11"/>
  <c r="BX483" i="11"/>
  <c r="BX482" i="11"/>
  <c r="BX481" i="11"/>
  <c r="BX480" i="11"/>
  <c r="BX479" i="11"/>
  <c r="BX478" i="11"/>
  <c r="BX477" i="11"/>
  <c r="CD477" i="11" s="1"/>
  <c r="BX476" i="11"/>
  <c r="BX475" i="11"/>
  <c r="BX474" i="11"/>
  <c r="BX473" i="11"/>
  <c r="BX472" i="11"/>
  <c r="BX471" i="11"/>
  <c r="BX470" i="11"/>
  <c r="BX469" i="11"/>
  <c r="CD469" i="11" s="1"/>
  <c r="BX468" i="11"/>
  <c r="BX467" i="11"/>
  <c r="BX466" i="11"/>
  <c r="BX465" i="11"/>
  <c r="BX464" i="11"/>
  <c r="BX463" i="11"/>
  <c r="BX462" i="11"/>
  <c r="BX461" i="11"/>
  <c r="CD461" i="11" s="1"/>
  <c r="BX460" i="11"/>
  <c r="BX459" i="11"/>
  <c r="BX458" i="11"/>
  <c r="BX457" i="11"/>
  <c r="BX456" i="11"/>
  <c r="BX455" i="11"/>
  <c r="BX454" i="11"/>
  <c r="BX453" i="11"/>
  <c r="CD453" i="11" s="1"/>
  <c r="BX452" i="11"/>
  <c r="BX451" i="11"/>
  <c r="BX450" i="11"/>
  <c r="BX449" i="11"/>
  <c r="BX448" i="11"/>
  <c r="BX447" i="11"/>
  <c r="BX446" i="11"/>
  <c r="BX445" i="11"/>
  <c r="CD445" i="11" s="1"/>
  <c r="BX444" i="11"/>
  <c r="BX443" i="11"/>
  <c r="BX442" i="11"/>
  <c r="BX441" i="11"/>
  <c r="BX440" i="11"/>
  <c r="BX439" i="11"/>
  <c r="BX438" i="11"/>
  <c r="BX437" i="11"/>
  <c r="CD437" i="11" s="1"/>
  <c r="BX436" i="11"/>
  <c r="BX435" i="11"/>
  <c r="BX434" i="11"/>
  <c r="BX433" i="11"/>
  <c r="BX432" i="11"/>
  <c r="BX431" i="11"/>
  <c r="BX430" i="11"/>
  <c r="BX429" i="11"/>
  <c r="CD429" i="11" s="1"/>
  <c r="BX428" i="11"/>
  <c r="BX427" i="11"/>
  <c r="BX426" i="11"/>
  <c r="BX425" i="11"/>
  <c r="BX424" i="11"/>
  <c r="BX423" i="11"/>
  <c r="BX422" i="11"/>
  <c r="BX421" i="11"/>
  <c r="CD421" i="11" s="1"/>
  <c r="BX420" i="11"/>
  <c r="BX419" i="11"/>
  <c r="BX418" i="11"/>
  <c r="BX417" i="11"/>
  <c r="BX416" i="11"/>
  <c r="BX415" i="11"/>
  <c r="BX414" i="11"/>
  <c r="BX413" i="11"/>
  <c r="CD413" i="11" s="1"/>
  <c r="BX412" i="11"/>
  <c r="BX411" i="11"/>
  <c r="BX410" i="11"/>
  <c r="BX409" i="11"/>
  <c r="BX408" i="11"/>
  <c r="BX407" i="11"/>
  <c r="BX406" i="11"/>
  <c r="BX405" i="11"/>
  <c r="CD405" i="11" s="1"/>
  <c r="BX404" i="11"/>
  <c r="BX403" i="11"/>
  <c r="BX402" i="11"/>
  <c r="BX401" i="11"/>
  <c r="BX400" i="11"/>
  <c r="BX399" i="11"/>
  <c r="BX398" i="11"/>
  <c r="BX397" i="11"/>
  <c r="CD397" i="11" s="1"/>
  <c r="BX396" i="11"/>
  <c r="BX395" i="11"/>
  <c r="BX394" i="11"/>
  <c r="BX393" i="11"/>
  <c r="BX392" i="11"/>
  <c r="BX391" i="11"/>
  <c r="BX390" i="11"/>
  <c r="BX389" i="11"/>
  <c r="CD389" i="11" s="1"/>
  <c r="BX388" i="11"/>
  <c r="BX387" i="11"/>
  <c r="BX386" i="11"/>
  <c r="BX385" i="11"/>
  <c r="BX384" i="11"/>
  <c r="BX383" i="11"/>
  <c r="BX382" i="11"/>
  <c r="BX381" i="11"/>
  <c r="CD381" i="11" s="1"/>
  <c r="BX380" i="11"/>
  <c r="BX379" i="11"/>
  <c r="BX378" i="11"/>
  <c r="BX377" i="11"/>
  <c r="BX376" i="11"/>
  <c r="BX375" i="11"/>
  <c r="BX374" i="11"/>
  <c r="BX373" i="11"/>
  <c r="CD373" i="11" s="1"/>
  <c r="BX372" i="11"/>
  <c r="BX371" i="11"/>
  <c r="BX370" i="11"/>
  <c r="BX369" i="11"/>
  <c r="BX368" i="11"/>
  <c r="BX367" i="11"/>
  <c r="BX366" i="11"/>
  <c r="BX365" i="11"/>
  <c r="CD365" i="11" s="1"/>
  <c r="BX364" i="11"/>
  <c r="BX363" i="11"/>
  <c r="BX362" i="11"/>
  <c r="BX361" i="11"/>
  <c r="BX360" i="11"/>
  <c r="BX359" i="11"/>
  <c r="BX358" i="11"/>
  <c r="BX357" i="11"/>
  <c r="CD357" i="11" s="1"/>
  <c r="BX356" i="11"/>
  <c r="BX355" i="11"/>
  <c r="BX354" i="11"/>
  <c r="BX353" i="11"/>
  <c r="BX352" i="11"/>
  <c r="BX351" i="11"/>
  <c r="BX350" i="11"/>
  <c r="BX349" i="11"/>
  <c r="CD349" i="11" s="1"/>
  <c r="BX348" i="11"/>
  <c r="BX347" i="11"/>
  <c r="BX346" i="11"/>
  <c r="BX345" i="11"/>
  <c r="BX344" i="11"/>
  <c r="BX343" i="11"/>
  <c r="BX342" i="11"/>
  <c r="BX341" i="11"/>
  <c r="CD341" i="11" s="1"/>
  <c r="BX340" i="11"/>
  <c r="BX339" i="11"/>
  <c r="BX338" i="11"/>
  <c r="BX337" i="11"/>
  <c r="BX336" i="11"/>
  <c r="BX335" i="11"/>
  <c r="BX334" i="11"/>
  <c r="BX333" i="11"/>
  <c r="CD333" i="11" s="1"/>
  <c r="BX332" i="11"/>
  <c r="BX331" i="11"/>
  <c r="BX330" i="11"/>
  <c r="BX329" i="11"/>
  <c r="BX328" i="11"/>
  <c r="BX327" i="11"/>
  <c r="BX326" i="11"/>
  <c r="BX325" i="11"/>
  <c r="CD325" i="11" s="1"/>
  <c r="BX324" i="11"/>
  <c r="BX323" i="11"/>
  <c r="BX322" i="11"/>
  <c r="BX321" i="11"/>
  <c r="BX320" i="11"/>
  <c r="BX319" i="11"/>
  <c r="BX318" i="11"/>
  <c r="BX317" i="11"/>
  <c r="CD317" i="11" s="1"/>
  <c r="BX316" i="11"/>
  <c r="BX315" i="11"/>
  <c r="BX314" i="11"/>
  <c r="BX313" i="11"/>
  <c r="BX312" i="11"/>
  <c r="BX311" i="11"/>
  <c r="BX310" i="11"/>
  <c r="BX309" i="11"/>
  <c r="CD309" i="11" s="1"/>
  <c r="BX308" i="11"/>
  <c r="BX307" i="11"/>
  <c r="BX306" i="11"/>
  <c r="BX305" i="11"/>
  <c r="BX304" i="11"/>
  <c r="BX303" i="11"/>
  <c r="BX302" i="11"/>
  <c r="BX301" i="11"/>
  <c r="CD301" i="11" s="1"/>
  <c r="BX300" i="11"/>
  <c r="BX299" i="11"/>
  <c r="BX298" i="11"/>
  <c r="BX297" i="11"/>
  <c r="BX296" i="11"/>
  <c r="BX295" i="11"/>
  <c r="BX294" i="11"/>
  <c r="BX293" i="11"/>
  <c r="CD293" i="11" s="1"/>
  <c r="BX292" i="11"/>
  <c r="BX291" i="11"/>
  <c r="BX290" i="11"/>
  <c r="BX289" i="11"/>
  <c r="BX288" i="11"/>
  <c r="BX287" i="11"/>
  <c r="BX286" i="11"/>
  <c r="BX285" i="11"/>
  <c r="CD285" i="11" s="1"/>
  <c r="BX284" i="11"/>
  <c r="BX283" i="11"/>
  <c r="BX282" i="11"/>
  <c r="BX281" i="11"/>
  <c r="BX280" i="11"/>
  <c r="BX279" i="11"/>
  <c r="BX278" i="11"/>
  <c r="BX277" i="11"/>
  <c r="CD277" i="11" s="1"/>
  <c r="BX276" i="11"/>
  <c r="BX275" i="11"/>
  <c r="BX274" i="11"/>
  <c r="BX273" i="11"/>
  <c r="BX272" i="11"/>
  <c r="BX271" i="11"/>
  <c r="BX270" i="11"/>
  <c r="BX269" i="11"/>
  <c r="CD269" i="11" s="1"/>
  <c r="BX268" i="11"/>
  <c r="BX267" i="11"/>
  <c r="BX266" i="11"/>
  <c r="BX265" i="11"/>
  <c r="BX264" i="11"/>
  <c r="BX263" i="11"/>
  <c r="BX262" i="11"/>
  <c r="BX261" i="11"/>
  <c r="CD261" i="11" s="1"/>
  <c r="BX260" i="11"/>
  <c r="BX259" i="11"/>
  <c r="BX258" i="11"/>
  <c r="BX257" i="11"/>
  <c r="BX256" i="11"/>
  <c r="BX255" i="11"/>
  <c r="BX254" i="11"/>
  <c r="BX253" i="11"/>
  <c r="CD253" i="11" s="1"/>
  <c r="BX252" i="11"/>
  <c r="BX251" i="11"/>
  <c r="BX250" i="11"/>
  <c r="BX249" i="11"/>
  <c r="BX248" i="11"/>
  <c r="BX247" i="11"/>
  <c r="BX246" i="11"/>
  <c r="BX245" i="11"/>
  <c r="CD245" i="11" s="1"/>
  <c r="BX244" i="11"/>
  <c r="BX243" i="11"/>
  <c r="BX242" i="11"/>
  <c r="BX241" i="11"/>
  <c r="BX240" i="11"/>
  <c r="BX239" i="11"/>
  <c r="BX238" i="11"/>
  <c r="BX237" i="11"/>
  <c r="CD237" i="11" s="1"/>
  <c r="BX236" i="11"/>
  <c r="BX235" i="11"/>
  <c r="BX234" i="11"/>
  <c r="BX233" i="11"/>
  <c r="BX232" i="11"/>
  <c r="BX231" i="11"/>
  <c r="BX230" i="11"/>
  <c r="BX229" i="11"/>
  <c r="CD229" i="11" s="1"/>
  <c r="BX228" i="11"/>
  <c r="BX227" i="11"/>
  <c r="BX226" i="11"/>
  <c r="BX225" i="11"/>
  <c r="BX224" i="11"/>
  <c r="BX223" i="11"/>
  <c r="BX222" i="11"/>
  <c r="BX221" i="11"/>
  <c r="CD221" i="11" s="1"/>
  <c r="BX220" i="11"/>
  <c r="BX219" i="11"/>
  <c r="BX218" i="11"/>
  <c r="BX217" i="11"/>
  <c r="BX216" i="11"/>
  <c r="BX215" i="11"/>
  <c r="BX214" i="11"/>
  <c r="BX213" i="11"/>
  <c r="CD213" i="11" s="1"/>
  <c r="BX212" i="11"/>
  <c r="BX211" i="11"/>
  <c r="BX210" i="11"/>
  <c r="BX209" i="11"/>
  <c r="BX208" i="11"/>
  <c r="BX207" i="11"/>
  <c r="BX206" i="11"/>
  <c r="BX205" i="11"/>
  <c r="CD205" i="11" s="1"/>
  <c r="BX204" i="11"/>
  <c r="BX203" i="11"/>
  <c r="BX202" i="11"/>
  <c r="BX201" i="11"/>
  <c r="BX200" i="11"/>
  <c r="BX199" i="11"/>
  <c r="BX198" i="11"/>
  <c r="BX197" i="11"/>
  <c r="CD197" i="11" s="1"/>
  <c r="BX196" i="11"/>
  <c r="BX195" i="11"/>
  <c r="BX194" i="11"/>
  <c r="BX193" i="11"/>
  <c r="BX192" i="11"/>
  <c r="BX191" i="11"/>
  <c r="BX190" i="11"/>
  <c r="BX189" i="11"/>
  <c r="CD189" i="11" s="1"/>
  <c r="BX188" i="11"/>
  <c r="BX187" i="11"/>
  <c r="BX186" i="11"/>
  <c r="BX185" i="11"/>
  <c r="BX184" i="11"/>
  <c r="BX183" i="11"/>
  <c r="BX182" i="11"/>
  <c r="BX181" i="11"/>
  <c r="CD181" i="11" s="1"/>
  <c r="BX180" i="11"/>
  <c r="BX179" i="11"/>
  <c r="BX178" i="11"/>
  <c r="BX177" i="11"/>
  <c r="BX176" i="11"/>
  <c r="BX175" i="11"/>
  <c r="BX174" i="11"/>
  <c r="BX173" i="11"/>
  <c r="CD173" i="11" s="1"/>
  <c r="BX172" i="11"/>
  <c r="BX171" i="11"/>
  <c r="BX170" i="11"/>
  <c r="BX169" i="11"/>
  <c r="BX168" i="11"/>
  <c r="BX167" i="11"/>
  <c r="BX166" i="11"/>
  <c r="BX165" i="11"/>
  <c r="CD165" i="11" s="1"/>
  <c r="BX164" i="11"/>
  <c r="BX163" i="11"/>
  <c r="BX162" i="11"/>
  <c r="BX161" i="11"/>
  <c r="BX160" i="11"/>
  <c r="BX159" i="11"/>
  <c r="BX158" i="11"/>
  <c r="BX157" i="11"/>
  <c r="CD157" i="11" s="1"/>
  <c r="BX156" i="11"/>
  <c r="BX155" i="11"/>
  <c r="BX154" i="11"/>
  <c r="BX153" i="11"/>
  <c r="BX152" i="11"/>
  <c r="BX151" i="11"/>
  <c r="BX150" i="11"/>
  <c r="BX149" i="11"/>
  <c r="CD149" i="11" s="1"/>
  <c r="BX148" i="11"/>
  <c r="BX147" i="11"/>
  <c r="BX146" i="11"/>
  <c r="BX145" i="11"/>
  <c r="BX144" i="11"/>
  <c r="BX143" i="11"/>
  <c r="BX142" i="11"/>
  <c r="BX141" i="11"/>
  <c r="CD141" i="11" s="1"/>
  <c r="BX140" i="11"/>
  <c r="BX139" i="11"/>
  <c r="BX138" i="11"/>
  <c r="BX137" i="11"/>
  <c r="BX136" i="11"/>
  <c r="BX135" i="11"/>
  <c r="BX134" i="11"/>
  <c r="BX133" i="11"/>
  <c r="CD133" i="11" s="1"/>
  <c r="BX132" i="11"/>
  <c r="BX131" i="11"/>
  <c r="BX130" i="11"/>
  <c r="BX129" i="11"/>
  <c r="BX128" i="11"/>
  <c r="BX127" i="11"/>
  <c r="BX126" i="11"/>
  <c r="BX125" i="11"/>
  <c r="CD125" i="11" s="1"/>
  <c r="BX124" i="11"/>
  <c r="BX123" i="11"/>
  <c r="BX122" i="11"/>
  <c r="BX121" i="11"/>
  <c r="BX120" i="11"/>
  <c r="BX119" i="11"/>
  <c r="BX118" i="11"/>
  <c r="BX117" i="11"/>
  <c r="CD117" i="11" s="1"/>
  <c r="BX116" i="11"/>
  <c r="BX115" i="11"/>
  <c r="BX114" i="11"/>
  <c r="BX113" i="11"/>
  <c r="BX112" i="11"/>
  <c r="BX111" i="11"/>
  <c r="BX110" i="11"/>
  <c r="BX109" i="11"/>
  <c r="CD109" i="11" s="1"/>
  <c r="BX108" i="11"/>
  <c r="BX107" i="11"/>
  <c r="BX106" i="11"/>
  <c r="BX105" i="11"/>
  <c r="BX104" i="11"/>
  <c r="BX103" i="11"/>
  <c r="BX102" i="11"/>
  <c r="BX101" i="11"/>
  <c r="CD101" i="11" s="1"/>
  <c r="BX100" i="11"/>
  <c r="BX99" i="11"/>
  <c r="BX98" i="11"/>
  <c r="BX97" i="11"/>
  <c r="BX96" i="11"/>
  <c r="BX95" i="11"/>
  <c r="BX94" i="11"/>
  <c r="BX93" i="11"/>
  <c r="CD93" i="11" s="1"/>
  <c r="BX92" i="11"/>
  <c r="BX91" i="11"/>
  <c r="BX90" i="11"/>
  <c r="BX89" i="11"/>
  <c r="BX88" i="11"/>
  <c r="BX87" i="11"/>
  <c r="BX86" i="11"/>
  <c r="BX85" i="11"/>
  <c r="CD85" i="11" s="1"/>
  <c r="BX84" i="11"/>
  <c r="BX83" i="11"/>
  <c r="BX82" i="11"/>
  <c r="BX81" i="11"/>
  <c r="BX80" i="11"/>
  <c r="BX79" i="11"/>
  <c r="BX78" i="11"/>
  <c r="BX77" i="11"/>
  <c r="CD77" i="11" s="1"/>
  <c r="BX76" i="11"/>
  <c r="BX75" i="11"/>
  <c r="BX74" i="11"/>
  <c r="BX73" i="11"/>
  <c r="BX72" i="11"/>
  <c r="BX71" i="11"/>
  <c r="BX70" i="11"/>
  <c r="BX69" i="11"/>
  <c r="CD69" i="11" s="1"/>
  <c r="BX68" i="11"/>
  <c r="BX67" i="11"/>
  <c r="BX66" i="11"/>
  <c r="BX65" i="11"/>
  <c r="BX64" i="11"/>
  <c r="BX63" i="11"/>
  <c r="BX62" i="11"/>
  <c r="BX61" i="11"/>
  <c r="CD61" i="11" s="1"/>
  <c r="BX60" i="11"/>
  <c r="BX59" i="11"/>
  <c r="BX58" i="11"/>
  <c r="BX57" i="11"/>
  <c r="BX56" i="11"/>
  <c r="BX55" i="11"/>
  <c r="BX54" i="11"/>
  <c r="BX53" i="11"/>
  <c r="CD53" i="11" s="1"/>
  <c r="BX52" i="11"/>
  <c r="BX51" i="11"/>
  <c r="BX50" i="11"/>
  <c r="BX49" i="11"/>
  <c r="BX48" i="11"/>
  <c r="BX47" i="11"/>
  <c r="BX46" i="11"/>
  <c r="BX45" i="11"/>
  <c r="CD45" i="11" s="1"/>
  <c r="BX44" i="11"/>
  <c r="BX43" i="11"/>
  <c r="BX42" i="11"/>
  <c r="BX41" i="11"/>
  <c r="BX40" i="11"/>
  <c r="BX39" i="11"/>
  <c r="BX38" i="11"/>
  <c r="BX37" i="11"/>
  <c r="CD37" i="11" s="1"/>
  <c r="BX36" i="11"/>
  <c r="BX35" i="11"/>
  <c r="BX34" i="11"/>
  <c r="BX33" i="11"/>
  <c r="BX32" i="11"/>
  <c r="BX31" i="11"/>
  <c r="BX30" i="11"/>
  <c r="BX29" i="11"/>
  <c r="CD29" i="11" s="1"/>
  <c r="BX28" i="11"/>
  <c r="BX27" i="11"/>
  <c r="BX26" i="11"/>
  <c r="BX25" i="11"/>
  <c r="BX24" i="11"/>
  <c r="BX23" i="11"/>
  <c r="BX22" i="11"/>
  <c r="BX21" i="11"/>
  <c r="CD21" i="11" s="1"/>
  <c r="BX20" i="11"/>
  <c r="BX19" i="11"/>
  <c r="BX18" i="11"/>
  <c r="BX17" i="11"/>
  <c r="BX16" i="11"/>
  <c r="BX15" i="11"/>
  <c r="BX14" i="11"/>
  <c r="BX13" i="11"/>
  <c r="CD13" i="11" s="1"/>
  <c r="BX12" i="11"/>
  <c r="BX11" i="11"/>
  <c r="BX10" i="11"/>
  <c r="CD10" i="11" s="1"/>
  <c r="BX9" i="11"/>
  <c r="BX8" i="11"/>
  <c r="BX7" i="11"/>
  <c r="BX6" i="11"/>
  <c r="E193" i="16"/>
  <c r="E191" i="16"/>
  <c r="E189" i="16"/>
  <c r="E187" i="16"/>
  <c r="E185" i="16"/>
  <c r="E183" i="16"/>
  <c r="E181" i="16"/>
  <c r="E179" i="16"/>
  <c r="E177" i="16"/>
  <c r="E175" i="16"/>
  <c r="E173" i="16"/>
  <c r="E171" i="16"/>
  <c r="E169" i="16"/>
  <c r="E167" i="16"/>
  <c r="E165" i="16"/>
  <c r="E163" i="16"/>
  <c r="E140" i="16"/>
  <c r="E138" i="16"/>
  <c r="E136" i="16"/>
  <c r="E134" i="16"/>
  <c r="E132" i="16"/>
  <c r="E130" i="16"/>
  <c r="E128" i="16"/>
  <c r="E126" i="16"/>
  <c r="E124" i="16"/>
  <c r="E122" i="16"/>
  <c r="E120" i="16"/>
  <c r="E118" i="16"/>
  <c r="E114" i="16"/>
  <c r="E116" i="16"/>
  <c r="E149" i="16"/>
  <c r="E147" i="16"/>
  <c r="E145" i="16"/>
  <c r="CK6" i="11"/>
  <c r="CL6" i="11" s="1"/>
  <c r="CF500" i="11"/>
  <c r="CE500" i="11"/>
  <c r="CF499" i="11"/>
  <c r="CE499" i="11"/>
  <c r="CF498" i="11"/>
  <c r="CE498" i="11"/>
  <c r="CF497" i="11"/>
  <c r="CE497" i="11"/>
  <c r="CF496" i="11"/>
  <c r="CE496" i="11"/>
  <c r="CF495" i="11"/>
  <c r="CE495" i="11"/>
  <c r="CF494" i="11"/>
  <c r="CE494" i="11"/>
  <c r="CF493" i="11"/>
  <c r="CE493" i="11"/>
  <c r="CF492" i="11"/>
  <c r="CE492" i="11"/>
  <c r="CF491" i="11"/>
  <c r="CE491" i="11"/>
  <c r="CF490" i="11"/>
  <c r="CE490" i="11"/>
  <c r="CF489" i="11"/>
  <c r="CE489" i="11"/>
  <c r="CF488" i="11"/>
  <c r="CE488" i="11"/>
  <c r="CF487" i="11"/>
  <c r="CE487" i="11"/>
  <c r="CF486" i="11"/>
  <c r="CE486" i="11"/>
  <c r="CF485" i="11"/>
  <c r="CE485" i="11"/>
  <c r="CF484" i="11"/>
  <c r="CE484" i="11"/>
  <c r="CF483" i="11"/>
  <c r="CE483" i="11"/>
  <c r="CF482" i="11"/>
  <c r="CE482" i="11"/>
  <c r="CF481" i="11"/>
  <c r="CE481" i="11"/>
  <c r="CF480" i="11"/>
  <c r="CE480" i="11"/>
  <c r="CF479" i="11"/>
  <c r="CE479" i="11"/>
  <c r="CF478" i="11"/>
  <c r="CE478" i="11"/>
  <c r="CF477" i="11"/>
  <c r="CE477" i="11"/>
  <c r="CF476" i="11"/>
  <c r="CE476" i="11"/>
  <c r="CF475" i="11"/>
  <c r="CE475" i="11"/>
  <c r="CF474" i="11"/>
  <c r="CE474" i="11"/>
  <c r="CF473" i="11"/>
  <c r="CE473" i="11"/>
  <c r="CF472" i="11"/>
  <c r="CE472" i="11"/>
  <c r="CF471" i="11"/>
  <c r="CE471" i="11"/>
  <c r="CF470" i="11"/>
  <c r="CE470" i="11"/>
  <c r="CF469" i="11"/>
  <c r="CE469" i="11"/>
  <c r="CF468" i="11"/>
  <c r="CE468" i="11"/>
  <c r="CF467" i="11"/>
  <c r="CE467" i="11"/>
  <c r="CF466" i="11"/>
  <c r="CE466" i="11"/>
  <c r="CF465" i="11"/>
  <c r="CE465" i="11"/>
  <c r="CF464" i="11"/>
  <c r="CE464" i="11"/>
  <c r="CF463" i="11"/>
  <c r="CE463" i="11"/>
  <c r="CF462" i="11"/>
  <c r="CE462" i="11"/>
  <c r="CF461" i="11"/>
  <c r="CE461" i="11"/>
  <c r="CF460" i="11"/>
  <c r="CE460" i="11"/>
  <c r="CF459" i="11"/>
  <c r="CE459" i="11"/>
  <c r="CF458" i="11"/>
  <c r="CE458" i="11"/>
  <c r="CF457" i="11"/>
  <c r="CE457" i="11"/>
  <c r="CF456" i="11"/>
  <c r="CE456" i="11"/>
  <c r="CF455" i="11"/>
  <c r="CE455" i="11"/>
  <c r="CF454" i="11"/>
  <c r="CE454" i="11"/>
  <c r="CF453" i="11"/>
  <c r="CE453" i="11"/>
  <c r="CF452" i="11"/>
  <c r="CE452" i="11"/>
  <c r="CF451" i="11"/>
  <c r="CE451" i="11"/>
  <c r="CF450" i="11"/>
  <c r="CE450" i="11"/>
  <c r="CF449" i="11"/>
  <c r="CE449" i="11"/>
  <c r="CF448" i="11"/>
  <c r="CE448" i="11"/>
  <c r="CF447" i="11"/>
  <c r="CE447" i="11"/>
  <c r="CF446" i="11"/>
  <c r="CE446" i="11"/>
  <c r="CF445" i="11"/>
  <c r="CE445" i="11"/>
  <c r="CF444" i="11"/>
  <c r="CE444" i="11"/>
  <c r="CF443" i="11"/>
  <c r="CE443" i="11"/>
  <c r="CF442" i="11"/>
  <c r="CE442" i="11"/>
  <c r="CF441" i="11"/>
  <c r="CE441" i="11"/>
  <c r="CF440" i="11"/>
  <c r="CE440" i="11"/>
  <c r="CF439" i="11"/>
  <c r="CE439" i="11"/>
  <c r="CF438" i="11"/>
  <c r="CE438" i="11"/>
  <c r="CF437" i="11"/>
  <c r="CE437" i="11"/>
  <c r="CF436" i="11"/>
  <c r="CE436" i="11"/>
  <c r="CF435" i="11"/>
  <c r="CE435" i="11"/>
  <c r="CF434" i="11"/>
  <c r="CE434" i="11"/>
  <c r="CF433" i="11"/>
  <c r="CE433" i="11"/>
  <c r="CF432" i="11"/>
  <c r="CE432" i="11"/>
  <c r="CF431" i="11"/>
  <c r="CE431" i="11"/>
  <c r="CF430" i="11"/>
  <c r="CE430" i="11"/>
  <c r="CF429" i="11"/>
  <c r="CE429" i="11"/>
  <c r="CF428" i="11"/>
  <c r="CE428" i="11"/>
  <c r="CF427" i="11"/>
  <c r="CE427" i="11"/>
  <c r="CF426" i="11"/>
  <c r="CE426" i="11"/>
  <c r="CF425" i="11"/>
  <c r="CE425" i="11"/>
  <c r="CF424" i="11"/>
  <c r="CE424" i="11"/>
  <c r="CF423" i="11"/>
  <c r="CE423" i="11"/>
  <c r="CF422" i="11"/>
  <c r="CE422" i="11"/>
  <c r="CF421" i="11"/>
  <c r="CE421" i="11"/>
  <c r="CF420" i="11"/>
  <c r="CE420" i="11"/>
  <c r="CF419" i="11"/>
  <c r="CE419" i="11"/>
  <c r="CF418" i="11"/>
  <c r="CE418" i="11"/>
  <c r="CF417" i="11"/>
  <c r="CE417" i="11"/>
  <c r="CF416" i="11"/>
  <c r="CE416" i="11"/>
  <c r="CF415" i="11"/>
  <c r="CE415" i="11"/>
  <c r="CF414" i="11"/>
  <c r="CE414" i="11"/>
  <c r="CF413" i="11"/>
  <c r="CE413" i="11"/>
  <c r="CF412" i="11"/>
  <c r="CE412" i="11"/>
  <c r="CF411" i="11"/>
  <c r="CE411" i="11"/>
  <c r="CF410" i="11"/>
  <c r="CE410" i="11"/>
  <c r="CF409" i="11"/>
  <c r="CE409" i="11"/>
  <c r="CF408" i="11"/>
  <c r="CE408" i="11"/>
  <c r="CF407" i="11"/>
  <c r="CE407" i="11"/>
  <c r="CF406" i="11"/>
  <c r="CE406" i="11"/>
  <c r="CF405" i="11"/>
  <c r="CE405" i="11"/>
  <c r="CF404" i="11"/>
  <c r="CE404" i="11"/>
  <c r="CF403" i="11"/>
  <c r="CE403" i="11"/>
  <c r="CF402" i="11"/>
  <c r="CE402" i="11"/>
  <c r="CF401" i="11"/>
  <c r="CE401" i="11"/>
  <c r="CF400" i="11"/>
  <c r="CE400" i="11"/>
  <c r="CF399" i="11"/>
  <c r="CE399" i="11"/>
  <c r="CF398" i="11"/>
  <c r="CE398" i="11"/>
  <c r="CF397" i="11"/>
  <c r="CE397" i="11"/>
  <c r="CF396" i="11"/>
  <c r="CE396" i="11"/>
  <c r="CF395" i="11"/>
  <c r="CE395" i="11"/>
  <c r="CF394" i="11"/>
  <c r="CE394" i="11"/>
  <c r="CF393" i="11"/>
  <c r="CE393" i="11"/>
  <c r="CF392" i="11"/>
  <c r="CE392" i="11"/>
  <c r="CF391" i="11"/>
  <c r="CE391" i="11"/>
  <c r="CF390" i="11"/>
  <c r="CE390" i="11"/>
  <c r="CF389" i="11"/>
  <c r="CE389" i="11"/>
  <c r="CF388" i="11"/>
  <c r="CE388" i="11"/>
  <c r="CF387" i="11"/>
  <c r="CE387" i="11"/>
  <c r="CF386" i="11"/>
  <c r="CE386" i="11"/>
  <c r="CF385" i="11"/>
  <c r="CE385" i="11"/>
  <c r="CF384" i="11"/>
  <c r="CE384" i="11"/>
  <c r="CF383" i="11"/>
  <c r="CE383" i="11"/>
  <c r="CF382" i="11"/>
  <c r="CE382" i="11"/>
  <c r="CF381" i="11"/>
  <c r="CE381" i="11"/>
  <c r="CF380" i="11"/>
  <c r="CE380" i="11"/>
  <c r="CF379" i="11"/>
  <c r="CE379" i="11"/>
  <c r="CF378" i="11"/>
  <c r="CE378" i="11"/>
  <c r="CF377" i="11"/>
  <c r="CE377" i="11"/>
  <c r="CF376" i="11"/>
  <c r="CE376" i="11"/>
  <c r="CF375" i="11"/>
  <c r="CE375" i="11"/>
  <c r="CF374" i="11"/>
  <c r="CE374" i="11"/>
  <c r="CF373" i="11"/>
  <c r="CE373" i="11"/>
  <c r="CF372" i="11"/>
  <c r="CE372" i="11"/>
  <c r="CF371" i="11"/>
  <c r="CE371" i="11"/>
  <c r="CF370" i="11"/>
  <c r="CE370" i="11"/>
  <c r="CF369" i="11"/>
  <c r="CE369" i="11"/>
  <c r="CF368" i="11"/>
  <c r="CE368" i="11"/>
  <c r="CF367" i="11"/>
  <c r="CE367" i="11"/>
  <c r="CF366" i="11"/>
  <c r="CE366" i="11"/>
  <c r="CF365" i="11"/>
  <c r="CE365" i="11"/>
  <c r="CF364" i="11"/>
  <c r="CE364" i="11"/>
  <c r="CF363" i="11"/>
  <c r="CE363" i="11"/>
  <c r="CF362" i="11"/>
  <c r="CE362" i="11"/>
  <c r="CF361" i="11"/>
  <c r="CE361" i="11"/>
  <c r="CF360" i="11"/>
  <c r="CE360" i="11"/>
  <c r="CF359" i="11"/>
  <c r="CE359" i="11"/>
  <c r="CF358" i="11"/>
  <c r="CE358" i="11"/>
  <c r="CF357" i="11"/>
  <c r="CE357" i="11"/>
  <c r="CF356" i="11"/>
  <c r="CE356" i="11"/>
  <c r="CF355" i="11"/>
  <c r="CE355" i="11"/>
  <c r="CF354" i="11"/>
  <c r="CE354" i="11"/>
  <c r="CF353" i="11"/>
  <c r="CE353" i="11"/>
  <c r="CF352" i="11"/>
  <c r="CE352" i="11"/>
  <c r="CF351" i="11"/>
  <c r="CE351" i="11"/>
  <c r="CF350" i="11"/>
  <c r="CE350" i="11"/>
  <c r="CF349" i="11"/>
  <c r="CE349" i="11"/>
  <c r="CF348" i="11"/>
  <c r="CE348" i="11"/>
  <c r="CF347" i="11"/>
  <c r="CE347" i="11"/>
  <c r="CF346" i="11"/>
  <c r="CE346" i="11"/>
  <c r="CF345" i="11"/>
  <c r="CE345" i="11"/>
  <c r="CF344" i="11"/>
  <c r="CE344" i="11"/>
  <c r="CF343" i="11"/>
  <c r="CE343" i="11"/>
  <c r="CF342" i="11"/>
  <c r="CE342" i="11"/>
  <c r="CF341" i="11"/>
  <c r="CE341" i="11"/>
  <c r="CF340" i="11"/>
  <c r="CE340" i="11"/>
  <c r="CF339" i="11"/>
  <c r="CE339" i="11"/>
  <c r="CF338" i="11"/>
  <c r="CE338" i="11"/>
  <c r="CF337" i="11"/>
  <c r="CE337" i="11"/>
  <c r="CF336" i="11"/>
  <c r="CE336" i="11"/>
  <c r="CF335" i="11"/>
  <c r="CE335" i="11"/>
  <c r="CF334" i="11"/>
  <c r="CE334" i="11"/>
  <c r="CF333" i="11"/>
  <c r="CE333" i="11"/>
  <c r="CF332" i="11"/>
  <c r="CE332" i="11"/>
  <c r="CF331" i="11"/>
  <c r="CE331" i="11"/>
  <c r="CF330" i="11"/>
  <c r="CE330" i="11"/>
  <c r="CF329" i="11"/>
  <c r="CE329" i="11"/>
  <c r="CF328" i="11"/>
  <c r="CE328" i="11"/>
  <c r="CF327" i="11"/>
  <c r="CE327" i="11"/>
  <c r="CF326" i="11"/>
  <c r="CE326" i="11"/>
  <c r="CF325" i="11"/>
  <c r="CE325" i="11"/>
  <c r="CF324" i="11"/>
  <c r="CE324" i="11"/>
  <c r="CF323" i="11"/>
  <c r="CE323" i="11"/>
  <c r="CF322" i="11"/>
  <c r="CE322" i="11"/>
  <c r="CF321" i="11"/>
  <c r="CE321" i="11"/>
  <c r="CF320" i="11"/>
  <c r="CE320" i="11"/>
  <c r="CF319" i="11"/>
  <c r="CE319" i="11"/>
  <c r="CF318" i="11"/>
  <c r="CE318" i="11"/>
  <c r="CF317" i="11"/>
  <c r="CE317" i="11"/>
  <c r="CF316" i="11"/>
  <c r="CE316" i="11"/>
  <c r="CF315" i="11"/>
  <c r="CE315" i="11"/>
  <c r="CF314" i="11"/>
  <c r="CE314" i="11"/>
  <c r="CF313" i="11"/>
  <c r="CE313" i="11"/>
  <c r="CF312" i="11"/>
  <c r="CE312" i="11"/>
  <c r="CF311" i="11"/>
  <c r="CE311" i="11"/>
  <c r="CF310" i="11"/>
  <c r="CE310" i="11"/>
  <c r="CF309" i="11"/>
  <c r="CE309" i="11"/>
  <c r="CF308" i="11"/>
  <c r="CE308" i="11"/>
  <c r="CF307" i="11"/>
  <c r="CE307" i="11"/>
  <c r="CF306" i="11"/>
  <c r="CE306" i="11"/>
  <c r="CF305" i="11"/>
  <c r="CE305" i="11"/>
  <c r="CF304" i="11"/>
  <c r="CE304" i="11"/>
  <c r="CF303" i="11"/>
  <c r="CE303" i="11"/>
  <c r="CF302" i="11"/>
  <c r="CE302" i="11"/>
  <c r="CF301" i="11"/>
  <c r="CE301" i="11"/>
  <c r="CF300" i="11"/>
  <c r="CE300" i="11"/>
  <c r="CF299" i="11"/>
  <c r="CE299" i="11"/>
  <c r="CF298" i="11"/>
  <c r="CE298" i="11"/>
  <c r="CF297" i="11"/>
  <c r="CE297" i="11"/>
  <c r="CF296" i="11"/>
  <c r="CE296" i="11"/>
  <c r="CF295" i="11"/>
  <c r="CE295" i="11"/>
  <c r="CF294" i="11"/>
  <c r="CE294" i="11"/>
  <c r="CF293" i="11"/>
  <c r="CE293" i="11"/>
  <c r="CF292" i="11"/>
  <c r="CE292" i="11"/>
  <c r="CF291" i="11"/>
  <c r="CE291" i="11"/>
  <c r="CF290" i="11"/>
  <c r="CE290" i="11"/>
  <c r="CF289" i="11"/>
  <c r="CE289" i="11"/>
  <c r="CF288" i="11"/>
  <c r="CE288" i="11"/>
  <c r="CF287" i="11"/>
  <c r="CE287" i="11"/>
  <c r="CF286" i="11"/>
  <c r="CE286" i="11"/>
  <c r="CF285" i="11"/>
  <c r="CE285" i="11"/>
  <c r="CF284" i="11"/>
  <c r="CE284" i="11"/>
  <c r="CF283" i="11"/>
  <c r="CE283" i="11"/>
  <c r="CF282" i="11"/>
  <c r="CE282" i="11"/>
  <c r="CF281" i="11"/>
  <c r="CE281" i="11"/>
  <c r="CF280" i="11"/>
  <c r="CE280" i="11"/>
  <c r="CF279" i="11"/>
  <c r="CE279" i="11"/>
  <c r="CF278" i="11"/>
  <c r="CE278" i="11"/>
  <c r="CF277" i="11"/>
  <c r="CE277" i="11"/>
  <c r="CF276" i="11"/>
  <c r="CE276" i="11"/>
  <c r="CF275" i="11"/>
  <c r="CE275" i="11"/>
  <c r="CF274" i="11"/>
  <c r="CE274" i="11"/>
  <c r="CF273" i="11"/>
  <c r="CE273" i="11"/>
  <c r="CF272" i="11"/>
  <c r="CE272" i="11"/>
  <c r="CF271" i="11"/>
  <c r="CE271" i="11"/>
  <c r="CF270" i="11"/>
  <c r="CE270" i="11"/>
  <c r="CF269" i="11"/>
  <c r="CE269" i="11"/>
  <c r="CF268" i="11"/>
  <c r="CE268" i="11"/>
  <c r="CF267" i="11"/>
  <c r="CE267" i="11"/>
  <c r="CF266" i="11"/>
  <c r="CE266" i="11"/>
  <c r="CF265" i="11"/>
  <c r="CE265" i="11"/>
  <c r="CF264" i="11"/>
  <c r="CE264" i="11"/>
  <c r="CF263" i="11"/>
  <c r="CE263" i="11"/>
  <c r="CF262" i="11"/>
  <c r="CE262" i="11"/>
  <c r="CF261" i="11"/>
  <c r="CE261" i="11"/>
  <c r="CF260" i="11"/>
  <c r="CE260" i="11"/>
  <c r="CF259" i="11"/>
  <c r="CE259" i="11"/>
  <c r="CF258" i="11"/>
  <c r="CE258" i="11"/>
  <c r="CF257" i="11"/>
  <c r="CE257" i="11"/>
  <c r="CF256" i="11"/>
  <c r="CE256" i="11"/>
  <c r="CF255" i="11"/>
  <c r="CE255" i="11"/>
  <c r="CF254" i="11"/>
  <c r="CE254" i="11"/>
  <c r="CF253" i="11"/>
  <c r="CE253" i="11"/>
  <c r="CF252" i="11"/>
  <c r="CE252" i="11"/>
  <c r="CF251" i="11"/>
  <c r="CE251" i="11"/>
  <c r="CF250" i="11"/>
  <c r="CE250" i="11"/>
  <c r="CF249" i="11"/>
  <c r="CE249" i="11"/>
  <c r="CF248" i="11"/>
  <c r="CE248" i="11"/>
  <c r="CF247" i="11"/>
  <c r="CE247" i="11"/>
  <c r="CF246" i="11"/>
  <c r="CE246" i="11"/>
  <c r="CF245" i="11"/>
  <c r="CE245" i="11"/>
  <c r="CF244" i="11"/>
  <c r="CE244" i="11"/>
  <c r="CF243" i="11"/>
  <c r="CE243" i="11"/>
  <c r="CF242" i="11"/>
  <c r="CE242" i="11"/>
  <c r="CF241" i="11"/>
  <c r="CE241" i="11"/>
  <c r="CF240" i="11"/>
  <c r="CE240" i="11"/>
  <c r="CF239" i="11"/>
  <c r="CE239" i="11"/>
  <c r="CF238" i="11"/>
  <c r="CE238" i="11"/>
  <c r="CF237" i="11"/>
  <c r="CE237" i="11"/>
  <c r="CF236" i="11"/>
  <c r="CE236" i="11"/>
  <c r="CF235" i="11"/>
  <c r="CE235" i="11"/>
  <c r="CF234" i="11"/>
  <c r="CE234" i="11"/>
  <c r="CF233" i="11"/>
  <c r="CE233" i="11"/>
  <c r="CF232" i="11"/>
  <c r="CE232" i="11"/>
  <c r="CF231" i="11"/>
  <c r="CE231" i="11"/>
  <c r="CF230" i="11"/>
  <c r="CE230" i="11"/>
  <c r="CF229" i="11"/>
  <c r="CE229" i="11"/>
  <c r="CF228" i="11"/>
  <c r="CE228" i="11"/>
  <c r="CF227" i="11"/>
  <c r="CE227" i="11"/>
  <c r="CF226" i="11"/>
  <c r="CE226" i="11"/>
  <c r="CF225" i="11"/>
  <c r="CE225" i="11"/>
  <c r="CF224" i="11"/>
  <c r="CE224" i="11"/>
  <c r="CF223" i="11"/>
  <c r="CE223" i="11"/>
  <c r="CF222" i="11"/>
  <c r="CE222" i="11"/>
  <c r="CF221" i="11"/>
  <c r="CE221" i="11"/>
  <c r="CF220" i="11"/>
  <c r="CE220" i="11"/>
  <c r="CF219" i="11"/>
  <c r="CE219" i="11"/>
  <c r="CF218" i="11"/>
  <c r="CE218" i="11"/>
  <c r="CF217" i="11"/>
  <c r="CE217" i="11"/>
  <c r="CF216" i="11"/>
  <c r="CE216" i="11"/>
  <c r="CF215" i="11"/>
  <c r="CE215" i="11"/>
  <c r="CF214" i="11"/>
  <c r="CE214" i="11"/>
  <c r="CF213" i="11"/>
  <c r="CE213" i="11"/>
  <c r="CF212" i="11"/>
  <c r="CE212" i="11"/>
  <c r="CF211" i="11"/>
  <c r="CE211" i="11"/>
  <c r="CF210" i="11"/>
  <c r="CE210" i="11"/>
  <c r="CF209" i="11"/>
  <c r="CE209" i="11"/>
  <c r="CF208" i="11"/>
  <c r="CE208" i="11"/>
  <c r="CF207" i="11"/>
  <c r="CE207" i="11"/>
  <c r="CF206" i="11"/>
  <c r="CE206" i="11"/>
  <c r="CF205" i="11"/>
  <c r="CE205" i="11"/>
  <c r="CF204" i="11"/>
  <c r="CE204" i="11"/>
  <c r="CF203" i="11"/>
  <c r="CE203" i="11"/>
  <c r="CF202" i="11"/>
  <c r="CE202" i="11"/>
  <c r="CF201" i="11"/>
  <c r="CE201" i="11"/>
  <c r="CF200" i="11"/>
  <c r="CE200" i="11"/>
  <c r="CF199" i="11"/>
  <c r="CE199" i="11"/>
  <c r="CF198" i="11"/>
  <c r="CE198" i="11"/>
  <c r="CF197" i="11"/>
  <c r="CE197" i="11"/>
  <c r="CF196" i="11"/>
  <c r="CE196" i="11"/>
  <c r="CF195" i="11"/>
  <c r="CE195" i="11"/>
  <c r="CF194" i="11"/>
  <c r="CE194" i="11"/>
  <c r="CF193" i="11"/>
  <c r="CE193" i="11"/>
  <c r="CF192" i="11"/>
  <c r="CE192" i="11"/>
  <c r="CF191" i="11"/>
  <c r="CE191" i="11"/>
  <c r="CF190" i="11"/>
  <c r="CE190" i="11"/>
  <c r="CF189" i="11"/>
  <c r="CE189" i="11"/>
  <c r="CF188" i="11"/>
  <c r="CE188" i="11"/>
  <c r="CF187" i="11"/>
  <c r="CE187" i="11"/>
  <c r="CF186" i="11"/>
  <c r="CE186" i="11"/>
  <c r="CF185" i="11"/>
  <c r="CE185" i="11"/>
  <c r="CF184" i="11"/>
  <c r="CE184" i="11"/>
  <c r="CF183" i="11"/>
  <c r="CE183" i="11"/>
  <c r="CF182" i="11"/>
  <c r="CE182" i="11"/>
  <c r="CF181" i="11"/>
  <c r="CE181" i="11"/>
  <c r="CF180" i="11"/>
  <c r="CE180" i="11"/>
  <c r="CF179" i="11"/>
  <c r="CE179" i="11"/>
  <c r="CF178" i="11"/>
  <c r="CE178" i="11"/>
  <c r="CF177" i="11"/>
  <c r="CE177" i="11"/>
  <c r="CF176" i="11"/>
  <c r="CE176" i="11"/>
  <c r="CF175" i="11"/>
  <c r="CE175" i="11"/>
  <c r="CF174" i="11"/>
  <c r="CE174" i="11"/>
  <c r="CF173" i="11"/>
  <c r="CE173" i="11"/>
  <c r="CF172" i="11"/>
  <c r="CE172" i="11"/>
  <c r="CF171" i="11"/>
  <c r="CE171" i="11"/>
  <c r="CF170" i="11"/>
  <c r="CE170" i="11"/>
  <c r="CF169" i="11"/>
  <c r="CE169" i="11"/>
  <c r="CF168" i="11"/>
  <c r="CE168" i="11"/>
  <c r="CF167" i="11"/>
  <c r="CE167" i="11"/>
  <c r="CF166" i="11"/>
  <c r="CE166" i="11"/>
  <c r="CF165" i="11"/>
  <c r="CE165" i="11"/>
  <c r="CF164" i="11"/>
  <c r="CE164" i="11"/>
  <c r="CF163" i="11"/>
  <c r="CE163" i="11"/>
  <c r="CF162" i="11"/>
  <c r="CE162" i="11"/>
  <c r="CF161" i="11"/>
  <c r="CE161" i="11"/>
  <c r="CF160" i="11"/>
  <c r="CE160" i="11"/>
  <c r="CF159" i="11"/>
  <c r="CE159" i="11"/>
  <c r="CF158" i="11"/>
  <c r="CE158" i="11"/>
  <c r="CF157" i="11"/>
  <c r="CE157" i="11"/>
  <c r="CF156" i="11"/>
  <c r="CE156" i="11"/>
  <c r="CF155" i="11"/>
  <c r="CE155" i="11"/>
  <c r="CF154" i="11"/>
  <c r="CE154" i="11"/>
  <c r="CF153" i="11"/>
  <c r="CE153" i="11"/>
  <c r="CF152" i="11"/>
  <c r="CE152" i="11"/>
  <c r="CF151" i="11"/>
  <c r="CE151" i="11"/>
  <c r="CF150" i="11"/>
  <c r="CE150" i="11"/>
  <c r="CF149" i="11"/>
  <c r="CE149" i="11"/>
  <c r="CF148" i="11"/>
  <c r="CE148" i="11"/>
  <c r="CF147" i="11"/>
  <c r="CE147" i="11"/>
  <c r="CF146" i="11"/>
  <c r="CE146" i="11"/>
  <c r="CF145" i="11"/>
  <c r="CE145" i="11"/>
  <c r="CF144" i="11"/>
  <c r="CE144" i="11"/>
  <c r="CF143" i="11"/>
  <c r="CE143" i="11"/>
  <c r="CF142" i="11"/>
  <c r="CE142" i="11"/>
  <c r="CF141" i="11"/>
  <c r="CE141" i="11"/>
  <c r="CF140" i="11"/>
  <c r="CE140" i="11"/>
  <c r="CF139" i="11"/>
  <c r="CE139" i="11"/>
  <c r="CF138" i="11"/>
  <c r="CE138" i="11"/>
  <c r="CF137" i="11"/>
  <c r="CE137" i="11"/>
  <c r="CF136" i="11"/>
  <c r="CE136" i="11"/>
  <c r="CF135" i="11"/>
  <c r="CE135" i="11"/>
  <c r="CF134" i="11"/>
  <c r="CE134" i="11"/>
  <c r="CF133" i="11"/>
  <c r="CE133" i="11"/>
  <c r="CF132" i="11"/>
  <c r="CE132" i="11"/>
  <c r="CF131" i="11"/>
  <c r="CE131" i="11"/>
  <c r="CF130" i="11"/>
  <c r="CE130" i="11"/>
  <c r="CF129" i="11"/>
  <c r="CE129" i="11"/>
  <c r="CF128" i="11"/>
  <c r="CE128" i="11"/>
  <c r="CF127" i="11"/>
  <c r="CE127" i="11"/>
  <c r="CF126" i="11"/>
  <c r="CE126" i="11"/>
  <c r="CF125" i="11"/>
  <c r="CE125" i="11"/>
  <c r="CF124" i="11"/>
  <c r="CE124" i="11"/>
  <c r="CF123" i="11"/>
  <c r="CE123" i="11"/>
  <c r="CF122" i="11"/>
  <c r="CE122" i="11"/>
  <c r="CF121" i="11"/>
  <c r="CE121" i="11"/>
  <c r="CF120" i="11"/>
  <c r="CE120" i="11"/>
  <c r="CF119" i="11"/>
  <c r="CE119" i="11"/>
  <c r="CF118" i="11"/>
  <c r="CE118" i="11"/>
  <c r="CF117" i="11"/>
  <c r="CE117" i="11"/>
  <c r="CF116" i="11"/>
  <c r="CE116" i="11"/>
  <c r="CF115" i="11"/>
  <c r="CE115" i="11"/>
  <c r="CF114" i="11"/>
  <c r="CE114" i="11"/>
  <c r="CF113" i="11"/>
  <c r="CE113" i="11"/>
  <c r="CF112" i="11"/>
  <c r="CE112" i="11"/>
  <c r="CF111" i="11"/>
  <c r="CE111" i="11"/>
  <c r="CF110" i="11"/>
  <c r="CE110" i="11"/>
  <c r="CF109" i="11"/>
  <c r="CE109" i="11"/>
  <c r="CF108" i="11"/>
  <c r="CE108" i="11"/>
  <c r="CF107" i="11"/>
  <c r="CE107" i="11"/>
  <c r="CF106" i="11"/>
  <c r="CE106" i="11"/>
  <c r="CF105" i="11"/>
  <c r="CE105" i="11"/>
  <c r="CF104" i="11"/>
  <c r="CE104" i="11"/>
  <c r="CF103" i="11"/>
  <c r="CE103" i="11"/>
  <c r="CF102" i="11"/>
  <c r="CE102" i="11"/>
  <c r="CF101" i="11"/>
  <c r="CE101" i="11"/>
  <c r="CF100" i="11"/>
  <c r="CE100" i="11"/>
  <c r="CF99" i="11"/>
  <c r="CE99" i="11"/>
  <c r="CF98" i="11"/>
  <c r="CE98" i="11"/>
  <c r="CF97" i="11"/>
  <c r="CE97" i="11"/>
  <c r="CF96" i="11"/>
  <c r="CE96" i="11"/>
  <c r="CF95" i="11"/>
  <c r="CE95" i="11"/>
  <c r="CF94" i="11"/>
  <c r="CE94" i="11"/>
  <c r="CF93" i="11"/>
  <c r="CE93" i="11"/>
  <c r="CF92" i="11"/>
  <c r="CE92" i="11"/>
  <c r="CF91" i="11"/>
  <c r="CE91" i="11"/>
  <c r="CF90" i="11"/>
  <c r="CE90" i="11"/>
  <c r="CF89" i="11"/>
  <c r="CE89" i="11"/>
  <c r="CF88" i="11"/>
  <c r="CE88" i="11"/>
  <c r="CF87" i="11"/>
  <c r="CE87" i="11"/>
  <c r="CF86" i="11"/>
  <c r="CE86" i="11"/>
  <c r="CF85" i="11"/>
  <c r="CE85" i="11"/>
  <c r="CF84" i="11"/>
  <c r="CE84" i="11"/>
  <c r="CF83" i="11"/>
  <c r="CE83" i="11"/>
  <c r="CF82" i="11"/>
  <c r="CE82" i="11"/>
  <c r="CF81" i="11"/>
  <c r="CE81" i="11"/>
  <c r="CF80" i="11"/>
  <c r="CE80" i="11"/>
  <c r="CF79" i="11"/>
  <c r="CE79" i="11"/>
  <c r="CF78" i="11"/>
  <c r="CE78" i="11"/>
  <c r="CF77" i="11"/>
  <c r="CE77" i="11"/>
  <c r="CF76" i="11"/>
  <c r="CE76" i="11"/>
  <c r="CF75" i="11"/>
  <c r="CE75" i="11"/>
  <c r="CF74" i="11"/>
  <c r="CE74" i="11"/>
  <c r="CF73" i="11"/>
  <c r="CE73" i="11"/>
  <c r="CF72" i="11"/>
  <c r="CE72" i="11"/>
  <c r="CF71" i="11"/>
  <c r="CE71" i="11"/>
  <c r="CF70" i="11"/>
  <c r="CE70" i="11"/>
  <c r="CF69" i="11"/>
  <c r="CE69" i="11"/>
  <c r="CF68" i="11"/>
  <c r="CE68" i="11"/>
  <c r="CF67" i="11"/>
  <c r="CE67" i="11"/>
  <c r="CF66" i="11"/>
  <c r="CE66" i="11"/>
  <c r="CF65" i="11"/>
  <c r="CE65" i="11"/>
  <c r="CF64" i="11"/>
  <c r="CE64" i="11"/>
  <c r="CF63" i="11"/>
  <c r="CE63" i="11"/>
  <c r="CF62" i="11"/>
  <c r="CE62" i="11"/>
  <c r="CF61" i="11"/>
  <c r="CE61" i="11"/>
  <c r="CF60" i="11"/>
  <c r="CE60" i="11"/>
  <c r="CF59" i="11"/>
  <c r="CE59" i="11"/>
  <c r="CF58" i="11"/>
  <c r="CE58" i="11"/>
  <c r="CF57" i="11"/>
  <c r="CE57" i="11"/>
  <c r="CF56" i="11"/>
  <c r="CE56" i="11"/>
  <c r="CF55" i="11"/>
  <c r="CE55" i="11"/>
  <c r="CF54" i="11"/>
  <c r="CE54" i="11"/>
  <c r="CF53" i="11"/>
  <c r="CE53" i="11"/>
  <c r="CF52" i="11"/>
  <c r="CE52" i="11"/>
  <c r="CF51" i="11"/>
  <c r="CE51" i="11"/>
  <c r="CF50" i="11"/>
  <c r="CE50" i="11"/>
  <c r="CF49" i="11"/>
  <c r="CE49" i="11"/>
  <c r="CF48" i="11"/>
  <c r="CE48" i="11"/>
  <c r="CF47" i="11"/>
  <c r="CE47" i="11"/>
  <c r="CF46" i="11"/>
  <c r="CE46" i="11"/>
  <c r="CF45" i="11"/>
  <c r="CE45" i="11"/>
  <c r="CF44" i="11"/>
  <c r="CE44" i="11"/>
  <c r="CF43" i="11"/>
  <c r="CE43" i="11"/>
  <c r="CF42" i="11"/>
  <c r="CE42" i="11"/>
  <c r="CF41" i="11"/>
  <c r="CE41" i="11"/>
  <c r="CF40" i="11"/>
  <c r="CE40" i="11"/>
  <c r="CF39" i="11"/>
  <c r="CE39" i="11"/>
  <c r="CF38" i="11"/>
  <c r="CE38" i="11"/>
  <c r="CF37" i="11"/>
  <c r="CE37" i="11"/>
  <c r="CF36" i="11"/>
  <c r="CE36" i="11"/>
  <c r="CF35" i="11"/>
  <c r="CE35" i="11"/>
  <c r="CF34" i="11"/>
  <c r="CE34" i="11"/>
  <c r="CF33" i="11"/>
  <c r="CE33" i="11"/>
  <c r="CF32" i="11"/>
  <c r="CE32" i="11"/>
  <c r="CF31" i="11"/>
  <c r="CE31" i="11"/>
  <c r="CF30" i="11"/>
  <c r="CE30" i="11"/>
  <c r="CF29" i="11"/>
  <c r="CE29" i="11"/>
  <c r="CF28" i="11"/>
  <c r="CE28" i="11"/>
  <c r="CF27" i="11"/>
  <c r="CE27" i="11"/>
  <c r="CF26" i="11"/>
  <c r="CE26" i="11"/>
  <c r="CF25" i="11"/>
  <c r="CE25" i="11"/>
  <c r="CF24" i="11"/>
  <c r="CE24" i="11"/>
  <c r="CF23" i="11"/>
  <c r="CE23" i="11"/>
  <c r="CF22" i="11"/>
  <c r="CE22" i="11"/>
  <c r="CF21" i="11"/>
  <c r="CE21" i="11"/>
  <c r="CF20" i="11"/>
  <c r="CE20" i="11"/>
  <c r="CF19" i="11"/>
  <c r="CE19" i="11"/>
  <c r="CF18" i="11"/>
  <c r="CE18" i="11"/>
  <c r="CF17" i="11"/>
  <c r="CE17" i="11"/>
  <c r="CF16" i="11"/>
  <c r="CE16" i="11"/>
  <c r="CF15" i="11"/>
  <c r="CE15" i="11"/>
  <c r="CF14" i="11"/>
  <c r="CE14" i="11"/>
  <c r="CF13" i="11"/>
  <c r="CE13" i="11"/>
  <c r="CF12" i="11"/>
  <c r="CE12" i="11"/>
  <c r="CF11" i="11"/>
  <c r="CE11" i="11"/>
  <c r="CF10" i="11"/>
  <c r="CE10" i="11"/>
  <c r="CF9" i="11"/>
  <c r="CE9" i="11"/>
  <c r="CF8" i="11"/>
  <c r="CE8" i="11"/>
  <c r="CF7" i="11"/>
  <c r="CE7" i="11"/>
  <c r="CD4" i="11"/>
  <c r="CD3" i="11"/>
  <c r="BX4" i="11"/>
  <c r="BX3" i="11"/>
  <c r="CD500" i="11"/>
  <c r="CD499" i="11"/>
  <c r="CD498" i="11"/>
  <c r="CD497" i="11"/>
  <c r="CD496" i="11"/>
  <c r="CD495" i="11"/>
  <c r="CD494" i="11"/>
  <c r="CD492" i="11"/>
  <c r="CD491" i="11"/>
  <c r="CD490" i="11"/>
  <c r="CD489" i="11"/>
  <c r="CD488" i="11"/>
  <c r="CD487" i="11"/>
  <c r="CD486" i="11"/>
  <c r="CD484" i="11"/>
  <c r="CD483" i="11"/>
  <c r="CD482" i="11"/>
  <c r="CD481" i="11"/>
  <c r="CD480" i="11"/>
  <c r="CD479" i="11"/>
  <c r="CD478" i="11"/>
  <c r="CD476" i="11"/>
  <c r="CD475" i="11"/>
  <c r="CD474" i="11"/>
  <c r="CD473" i="11"/>
  <c r="CD472" i="11"/>
  <c r="CD471" i="11"/>
  <c r="CD470" i="11"/>
  <c r="CD468" i="11"/>
  <c r="CD467" i="11"/>
  <c r="CD466" i="11"/>
  <c r="CD465" i="11"/>
  <c r="CD464" i="11"/>
  <c r="CD463" i="11"/>
  <c r="CD462" i="11"/>
  <c r="CD460" i="11"/>
  <c r="CD459" i="11"/>
  <c r="CD458" i="11"/>
  <c r="CD457" i="11"/>
  <c r="CD456" i="11"/>
  <c r="CD455" i="11"/>
  <c r="CD454" i="11"/>
  <c r="CD452" i="11"/>
  <c r="CD451" i="11"/>
  <c r="CD450" i="11"/>
  <c r="CD449" i="11"/>
  <c r="CD448" i="11"/>
  <c r="CD447" i="11"/>
  <c r="CD446" i="11"/>
  <c r="CD444" i="11"/>
  <c r="CD443" i="11"/>
  <c r="CD442" i="11"/>
  <c r="CD441" i="11"/>
  <c r="CD440" i="11"/>
  <c r="CD439" i="11"/>
  <c r="CD438" i="11"/>
  <c r="CD436" i="11"/>
  <c r="CD435" i="11"/>
  <c r="CD434" i="11"/>
  <c r="CD433" i="11"/>
  <c r="CD432" i="11"/>
  <c r="CD431" i="11"/>
  <c r="CD430" i="11"/>
  <c r="CD428" i="11"/>
  <c r="CD427" i="11"/>
  <c r="CD426" i="11"/>
  <c r="CD425" i="11"/>
  <c r="CD424" i="11"/>
  <c r="CD423" i="11"/>
  <c r="CD422" i="11"/>
  <c r="CD420" i="11"/>
  <c r="CD419" i="11"/>
  <c r="CD418" i="11"/>
  <c r="CD417" i="11"/>
  <c r="CD416" i="11"/>
  <c r="CD415" i="11"/>
  <c r="CD414" i="11"/>
  <c r="CD412" i="11"/>
  <c r="CD411" i="11"/>
  <c r="CD410" i="11"/>
  <c r="CD409" i="11"/>
  <c r="CD408" i="11"/>
  <c r="CD407" i="11"/>
  <c r="CD406" i="11"/>
  <c r="CD404" i="11"/>
  <c r="CD403" i="11"/>
  <c r="CD402" i="11"/>
  <c r="CD401" i="11"/>
  <c r="CD400" i="11"/>
  <c r="CD399" i="11"/>
  <c r="CD398" i="11"/>
  <c r="CD396" i="11"/>
  <c r="CD395" i="11"/>
  <c r="CD394" i="11"/>
  <c r="CD393" i="11"/>
  <c r="CD392" i="11"/>
  <c r="CD391" i="11"/>
  <c r="CD390" i="11"/>
  <c r="CD388" i="11"/>
  <c r="CD387" i="11"/>
  <c r="CD386" i="11"/>
  <c r="CD385" i="11"/>
  <c r="CD384" i="11"/>
  <c r="CD383" i="11"/>
  <c r="CD382" i="11"/>
  <c r="CD380" i="11"/>
  <c r="CD379" i="11"/>
  <c r="CD378" i="11"/>
  <c r="CD377" i="11"/>
  <c r="CD376" i="11"/>
  <c r="CD375" i="11"/>
  <c r="CD374" i="11"/>
  <c r="CD372" i="11"/>
  <c r="CD371" i="11"/>
  <c r="CD370" i="11"/>
  <c r="CD369" i="11"/>
  <c r="CD368" i="11"/>
  <c r="CD367" i="11"/>
  <c r="CD366" i="11"/>
  <c r="CD364" i="11"/>
  <c r="CD363" i="11"/>
  <c r="CD362" i="11"/>
  <c r="CD361" i="11"/>
  <c r="CD360" i="11"/>
  <c r="CD359" i="11"/>
  <c r="CD358" i="11"/>
  <c r="CD356" i="11"/>
  <c r="CD355" i="11"/>
  <c r="CD354" i="11"/>
  <c r="CD353" i="11"/>
  <c r="CD352" i="11"/>
  <c r="CD351" i="11"/>
  <c r="CD350" i="11"/>
  <c r="CD348" i="11"/>
  <c r="CD347" i="11"/>
  <c r="CD346" i="11"/>
  <c r="CD345" i="11"/>
  <c r="CD344" i="11"/>
  <c r="CD343" i="11"/>
  <c r="CD342" i="11"/>
  <c r="CD340" i="11"/>
  <c r="CD339" i="11"/>
  <c r="CD338" i="11"/>
  <c r="CD337" i="11"/>
  <c r="CD336" i="11"/>
  <c r="CD335" i="11"/>
  <c r="CD334" i="11"/>
  <c r="CD332" i="11"/>
  <c r="CD331" i="11"/>
  <c r="CD330" i="11"/>
  <c r="CD329" i="11"/>
  <c r="CD328" i="11"/>
  <c r="CD327" i="11"/>
  <c r="CD326" i="11"/>
  <c r="CD324" i="11"/>
  <c r="CD323" i="11"/>
  <c r="CD322" i="11"/>
  <c r="CD321" i="11"/>
  <c r="CD320" i="11"/>
  <c r="CD319" i="11"/>
  <c r="CD318" i="11"/>
  <c r="CD316" i="11"/>
  <c r="CD315" i="11"/>
  <c r="CD314" i="11"/>
  <c r="CD313" i="11"/>
  <c r="CD312" i="11"/>
  <c r="CD311" i="11"/>
  <c r="CD310" i="11"/>
  <c r="CD308" i="11"/>
  <c r="CD307" i="11"/>
  <c r="CD306" i="11"/>
  <c r="CD305" i="11"/>
  <c r="CD304" i="11"/>
  <c r="CD303" i="11"/>
  <c r="CD302" i="11"/>
  <c r="CD300" i="11"/>
  <c r="CD299" i="11"/>
  <c r="CD298" i="11"/>
  <c r="CD297" i="11"/>
  <c r="CD296" i="11"/>
  <c r="CD295" i="11"/>
  <c r="CD294" i="11"/>
  <c r="CD292" i="11"/>
  <c r="CD291" i="11"/>
  <c r="CD290" i="11"/>
  <c r="CD289" i="11"/>
  <c r="CD288" i="11"/>
  <c r="CD287" i="11"/>
  <c r="CD286" i="11"/>
  <c r="CD284" i="11"/>
  <c r="CD283" i="11"/>
  <c r="CD282" i="11"/>
  <c r="CD281" i="11"/>
  <c r="CD280" i="11"/>
  <c r="CD279" i="11"/>
  <c r="CD278" i="11"/>
  <c r="CD276" i="11"/>
  <c r="CD275" i="11"/>
  <c r="CD274" i="11"/>
  <c r="CD273" i="11"/>
  <c r="CD272" i="11"/>
  <c r="CD271" i="11"/>
  <c r="CD270" i="11"/>
  <c r="CD268" i="11"/>
  <c r="CD267" i="11"/>
  <c r="CD266" i="11"/>
  <c r="CD265" i="11"/>
  <c r="CD264" i="11"/>
  <c r="CD263" i="11"/>
  <c r="CD262" i="11"/>
  <c r="CD260" i="11"/>
  <c r="CD259" i="11"/>
  <c r="CD258" i="11"/>
  <c r="CD257" i="11"/>
  <c r="CD256" i="11"/>
  <c r="CD255" i="11"/>
  <c r="CD254" i="11"/>
  <c r="CD252" i="11"/>
  <c r="CD251" i="11"/>
  <c r="CD250" i="11"/>
  <c r="CD249" i="11"/>
  <c r="CD248" i="11"/>
  <c r="CD247" i="11"/>
  <c r="CD246" i="11"/>
  <c r="CD244" i="11"/>
  <c r="CD243" i="11"/>
  <c r="CD242" i="11"/>
  <c r="CD241" i="11"/>
  <c r="CD240" i="11"/>
  <c r="CD239" i="11"/>
  <c r="CD238" i="11"/>
  <c r="CD236" i="11"/>
  <c r="CD235" i="11"/>
  <c r="CD234" i="11"/>
  <c r="CD233" i="11"/>
  <c r="CD232" i="11"/>
  <c r="CD231" i="11"/>
  <c r="CD230" i="11"/>
  <c r="CD228" i="11"/>
  <c r="CD227" i="11"/>
  <c r="CD226" i="11"/>
  <c r="CD225" i="11"/>
  <c r="CD224" i="11"/>
  <c r="CD223" i="11"/>
  <c r="CD222" i="11"/>
  <c r="CD220" i="11"/>
  <c r="CD219" i="11"/>
  <c r="CD218" i="11"/>
  <c r="CD217" i="11"/>
  <c r="CD216" i="11"/>
  <c r="CD215" i="11"/>
  <c r="CD214" i="11"/>
  <c r="CD212" i="11"/>
  <c r="CD211" i="11"/>
  <c r="CD210" i="11"/>
  <c r="CD209" i="11"/>
  <c r="CD208" i="11"/>
  <c r="CD207" i="11"/>
  <c r="CD206" i="11"/>
  <c r="CD204" i="11"/>
  <c r="CD203" i="11"/>
  <c r="CD202" i="11"/>
  <c r="CD201" i="11"/>
  <c r="CD200" i="11"/>
  <c r="CD199" i="11"/>
  <c r="CD198" i="11"/>
  <c r="CD196" i="11"/>
  <c r="CD195" i="11"/>
  <c r="CD194" i="11"/>
  <c r="CD193" i="11"/>
  <c r="CD192" i="11"/>
  <c r="CD191" i="11"/>
  <c r="CD190" i="11"/>
  <c r="CD188" i="11"/>
  <c r="CD187" i="11"/>
  <c r="CD186" i="11"/>
  <c r="CD185" i="11"/>
  <c r="CD184" i="11"/>
  <c r="CD183" i="11"/>
  <c r="CD182" i="11"/>
  <c r="CD180" i="11"/>
  <c r="CD179" i="11"/>
  <c r="CD178" i="11"/>
  <c r="CD177" i="11"/>
  <c r="CD176" i="11"/>
  <c r="CD175" i="11"/>
  <c r="CD174" i="11"/>
  <c r="CD172" i="11"/>
  <c r="CD171" i="11"/>
  <c r="CD170" i="11"/>
  <c r="CD169" i="11"/>
  <c r="CD168" i="11"/>
  <c r="CD167" i="11"/>
  <c r="CD166" i="11"/>
  <c r="CD164" i="11"/>
  <c r="CD163" i="11"/>
  <c r="CD162" i="11"/>
  <c r="CD161" i="11"/>
  <c r="CD160" i="11"/>
  <c r="CD159" i="11"/>
  <c r="CD158" i="11"/>
  <c r="CD156" i="11"/>
  <c r="CD155" i="11"/>
  <c r="CD154" i="11"/>
  <c r="CD153" i="11"/>
  <c r="CD152" i="11"/>
  <c r="CD151" i="11"/>
  <c r="CD150" i="11"/>
  <c r="CD148" i="11"/>
  <c r="CD147" i="11"/>
  <c r="CD146" i="11"/>
  <c r="CD145" i="11"/>
  <c r="CD144" i="11"/>
  <c r="CD143" i="11"/>
  <c r="CD142" i="11"/>
  <c r="CD140" i="11"/>
  <c r="CD139" i="11"/>
  <c r="CD138" i="11"/>
  <c r="CD137" i="11"/>
  <c r="CD136" i="11"/>
  <c r="CD135" i="11"/>
  <c r="CD134" i="11"/>
  <c r="CD132" i="11"/>
  <c r="CD131" i="11"/>
  <c r="CD130" i="11"/>
  <c r="CD129" i="11"/>
  <c r="CD128" i="11"/>
  <c r="CD127" i="11"/>
  <c r="CD126" i="11"/>
  <c r="CD124" i="11"/>
  <c r="CD123" i="11"/>
  <c r="CD122" i="11"/>
  <c r="CD121" i="11"/>
  <c r="CD120" i="11"/>
  <c r="CD119" i="11"/>
  <c r="CD118" i="11"/>
  <c r="CD116" i="11"/>
  <c r="CD115" i="11"/>
  <c r="CD114" i="11"/>
  <c r="CD113" i="11"/>
  <c r="CD112" i="11"/>
  <c r="CD111" i="11"/>
  <c r="CD110" i="11"/>
  <c r="CD108" i="11"/>
  <c r="CD107" i="11"/>
  <c r="CD106" i="11"/>
  <c r="CD105" i="11"/>
  <c r="CD104" i="11"/>
  <c r="CD103" i="11"/>
  <c r="CD102" i="11"/>
  <c r="CD100" i="11"/>
  <c r="CD99" i="11"/>
  <c r="CD98" i="11"/>
  <c r="CD97" i="11"/>
  <c r="CD96" i="11"/>
  <c r="CD95" i="11"/>
  <c r="CD94" i="11"/>
  <c r="CD92" i="11"/>
  <c r="CD91" i="11"/>
  <c r="CD90" i="11"/>
  <c r="CD89" i="11"/>
  <c r="CD88" i="11"/>
  <c r="CD87" i="11"/>
  <c r="CD86" i="11"/>
  <c r="CD84" i="11"/>
  <c r="CD83" i="11"/>
  <c r="CD82" i="11"/>
  <c r="CD81" i="11"/>
  <c r="CD80" i="11"/>
  <c r="CD79" i="11"/>
  <c r="CD78" i="11"/>
  <c r="CD76" i="11"/>
  <c r="CD75" i="11"/>
  <c r="CD74" i="11"/>
  <c r="CD73" i="11"/>
  <c r="CD72" i="11"/>
  <c r="CD71" i="11"/>
  <c r="CD70" i="11"/>
  <c r="CD68" i="11"/>
  <c r="CD67" i="11"/>
  <c r="CD66" i="11"/>
  <c r="CD65" i="11"/>
  <c r="CD64" i="11"/>
  <c r="CD63" i="11"/>
  <c r="CD62" i="11"/>
  <c r="CD60" i="11"/>
  <c r="CD59" i="11"/>
  <c r="CD58" i="11"/>
  <c r="CD57" i="11"/>
  <c r="CD56" i="11"/>
  <c r="CD55" i="11"/>
  <c r="CD54" i="11"/>
  <c r="CD52" i="11"/>
  <c r="CD51" i="11"/>
  <c r="CD50" i="11"/>
  <c r="CD49" i="11"/>
  <c r="CD48" i="11"/>
  <c r="CD47" i="11"/>
  <c r="CD46" i="11"/>
  <c r="CD44" i="11"/>
  <c r="CD43" i="11"/>
  <c r="CD42" i="11"/>
  <c r="CD41" i="11"/>
  <c r="CD40" i="11"/>
  <c r="CD39" i="11"/>
  <c r="CD38" i="11"/>
  <c r="CD36" i="11"/>
  <c r="CD35" i="11"/>
  <c r="CD34" i="11"/>
  <c r="CD33" i="11"/>
  <c r="CD32" i="11"/>
  <c r="CD31" i="11"/>
  <c r="CD30" i="11"/>
  <c r="CD28" i="11"/>
  <c r="CD27" i="11"/>
  <c r="CD26" i="11"/>
  <c r="CD25" i="11"/>
  <c r="CD24" i="11"/>
  <c r="CD23" i="11"/>
  <c r="CD22" i="11"/>
  <c r="CD20" i="11"/>
  <c r="CD19" i="11"/>
  <c r="CD18" i="11"/>
  <c r="CD17" i="11"/>
  <c r="CD16" i="11"/>
  <c r="CD15" i="11"/>
  <c r="CD14" i="11"/>
  <c r="CD12" i="11"/>
  <c r="CD11" i="11"/>
  <c r="CD9" i="11"/>
  <c r="CD8" i="11"/>
  <c r="CD7" i="11"/>
  <c r="G114" i="16" l="1"/>
  <c r="CJ6" i="11"/>
  <c r="CE6" i="11"/>
  <c r="CF6" i="11"/>
  <c r="CD6" i="11" l="1"/>
  <c r="CK7" i="11"/>
  <c r="CM7" i="11" s="1"/>
  <c r="CK8" i="11"/>
  <c r="CM8" i="11" s="1"/>
  <c r="CK9" i="11"/>
  <c r="CM9" i="11" s="1"/>
  <c r="CK10" i="11"/>
  <c r="CM10" i="11" s="1"/>
  <c r="CK11" i="11"/>
  <c r="CM11" i="11" s="1"/>
  <c r="CK12" i="11"/>
  <c r="CM12" i="11" s="1"/>
  <c r="CK13" i="11"/>
  <c r="CM13" i="11" s="1"/>
  <c r="CK14" i="11"/>
  <c r="CM14" i="11" s="1"/>
  <c r="CK15" i="11"/>
  <c r="CM15" i="11" s="1"/>
  <c r="CK16" i="11"/>
  <c r="CM16" i="11" s="1"/>
  <c r="CK17" i="11"/>
  <c r="CM17" i="11" s="1"/>
  <c r="CK18" i="11"/>
  <c r="CM18" i="11" s="1"/>
  <c r="CK19" i="11"/>
  <c r="CM19" i="11" s="1"/>
  <c r="CK20" i="11"/>
  <c r="CM20" i="11" s="1"/>
  <c r="CK21" i="11"/>
  <c r="CM21" i="11" s="1"/>
  <c r="CK22" i="11"/>
  <c r="CM22" i="11" s="1"/>
  <c r="CK23" i="11"/>
  <c r="CM23" i="11" s="1"/>
  <c r="CK24" i="11"/>
  <c r="CM24" i="11" s="1"/>
  <c r="CK25" i="11"/>
  <c r="CM25" i="11" s="1"/>
  <c r="CK26" i="11"/>
  <c r="CM26" i="11" s="1"/>
  <c r="CK27" i="11"/>
  <c r="CM27" i="11" s="1"/>
  <c r="CK28" i="11"/>
  <c r="CM28" i="11" s="1"/>
  <c r="CK29" i="11"/>
  <c r="CM29" i="11" s="1"/>
  <c r="CK30" i="11"/>
  <c r="CM30" i="11" s="1"/>
  <c r="CK31" i="11"/>
  <c r="CM31" i="11" s="1"/>
  <c r="CK32" i="11"/>
  <c r="CM32" i="11" s="1"/>
  <c r="CK33" i="11"/>
  <c r="CM33" i="11" s="1"/>
  <c r="CK34" i="11"/>
  <c r="CM34" i="11" s="1"/>
  <c r="CK35" i="11"/>
  <c r="CM35" i="11" s="1"/>
  <c r="CK36" i="11"/>
  <c r="CM36" i="11" s="1"/>
  <c r="CK37" i="11"/>
  <c r="CM37" i="11" s="1"/>
  <c r="CK38" i="11"/>
  <c r="CM38" i="11" s="1"/>
  <c r="CK39" i="11"/>
  <c r="CM39" i="11" s="1"/>
  <c r="CK40" i="11"/>
  <c r="CM40" i="11" s="1"/>
  <c r="CK41" i="11"/>
  <c r="CM41" i="11" s="1"/>
  <c r="CK42" i="11"/>
  <c r="CM42" i="11" s="1"/>
  <c r="CK43" i="11"/>
  <c r="CM43" i="11" s="1"/>
  <c r="CK44" i="11"/>
  <c r="CM44" i="11" s="1"/>
  <c r="CK45" i="11"/>
  <c r="CM45" i="11" s="1"/>
  <c r="CK46" i="11"/>
  <c r="CM46" i="11" s="1"/>
  <c r="CK47" i="11"/>
  <c r="CM47" i="11" s="1"/>
  <c r="CK48" i="11"/>
  <c r="CM48" i="11" s="1"/>
  <c r="CK49" i="11"/>
  <c r="CM49" i="11" s="1"/>
  <c r="CK50" i="11"/>
  <c r="CM50" i="11" s="1"/>
  <c r="CK51" i="11"/>
  <c r="CM51" i="11" s="1"/>
  <c r="CK52" i="11"/>
  <c r="CM52" i="11" s="1"/>
  <c r="CK53" i="11"/>
  <c r="CM53" i="11" s="1"/>
  <c r="CK54" i="11"/>
  <c r="CM54" i="11" s="1"/>
  <c r="CK55" i="11"/>
  <c r="CM55" i="11" s="1"/>
  <c r="CK56" i="11"/>
  <c r="CM56" i="11" s="1"/>
  <c r="CK57" i="11"/>
  <c r="CM57" i="11" s="1"/>
  <c r="CK58" i="11"/>
  <c r="CM58" i="11" s="1"/>
  <c r="CK59" i="11"/>
  <c r="CM59" i="11" s="1"/>
  <c r="CK60" i="11"/>
  <c r="CM60" i="11" s="1"/>
  <c r="CK61" i="11"/>
  <c r="CM61" i="11" s="1"/>
  <c r="CK62" i="11"/>
  <c r="CM62" i="11" s="1"/>
  <c r="CK63" i="11"/>
  <c r="CM63" i="11" s="1"/>
  <c r="CK64" i="11"/>
  <c r="CM64" i="11" s="1"/>
  <c r="CK65" i="11"/>
  <c r="CM65" i="11" s="1"/>
  <c r="CK66" i="11"/>
  <c r="CM66" i="11" s="1"/>
  <c r="CK67" i="11"/>
  <c r="CM67" i="11" s="1"/>
  <c r="CK68" i="11"/>
  <c r="CM68" i="11" s="1"/>
  <c r="CK69" i="11"/>
  <c r="CM69" i="11" s="1"/>
  <c r="CK70" i="11"/>
  <c r="CM70" i="11" s="1"/>
  <c r="CK71" i="11"/>
  <c r="CM71" i="11" s="1"/>
  <c r="CK72" i="11"/>
  <c r="CM72" i="11" s="1"/>
  <c r="CK73" i="11"/>
  <c r="CM73" i="11" s="1"/>
  <c r="CK74" i="11"/>
  <c r="CM74" i="11" s="1"/>
  <c r="CK75" i="11"/>
  <c r="CM75" i="11" s="1"/>
  <c r="CK76" i="11"/>
  <c r="CM76" i="11" s="1"/>
  <c r="CK77" i="11"/>
  <c r="CM77" i="11" s="1"/>
  <c r="CK78" i="11"/>
  <c r="CM78" i="11" s="1"/>
  <c r="CK79" i="11"/>
  <c r="CM79" i="11" s="1"/>
  <c r="CK80" i="11"/>
  <c r="CM80" i="11" s="1"/>
  <c r="CK81" i="11"/>
  <c r="CM81" i="11" s="1"/>
  <c r="CK82" i="11"/>
  <c r="CM82" i="11" s="1"/>
  <c r="CK83" i="11"/>
  <c r="CM83" i="11" s="1"/>
  <c r="CK84" i="11"/>
  <c r="CM84" i="11" s="1"/>
  <c r="CK85" i="11"/>
  <c r="CM85" i="11" s="1"/>
  <c r="CK86" i="11"/>
  <c r="CM86" i="11" s="1"/>
  <c r="CK87" i="11"/>
  <c r="CM87" i="11" s="1"/>
  <c r="CK88" i="11"/>
  <c r="CM88" i="11" s="1"/>
  <c r="CK89" i="11"/>
  <c r="CM89" i="11" s="1"/>
  <c r="CK90" i="11"/>
  <c r="CM90" i="11" s="1"/>
  <c r="CK91" i="11"/>
  <c r="CM91" i="11" s="1"/>
  <c r="CK92" i="11"/>
  <c r="CM92" i="11" s="1"/>
  <c r="CK93" i="11"/>
  <c r="CM93" i="11" s="1"/>
  <c r="CK94" i="11"/>
  <c r="CM94" i="11" s="1"/>
  <c r="CK95" i="11"/>
  <c r="CM95" i="11" s="1"/>
  <c r="CK96" i="11"/>
  <c r="CM96" i="11" s="1"/>
  <c r="CK97" i="11"/>
  <c r="CM97" i="11" s="1"/>
  <c r="CK98" i="11"/>
  <c r="CM98" i="11" s="1"/>
  <c r="CK99" i="11"/>
  <c r="CM99" i="11" s="1"/>
  <c r="CK100" i="11"/>
  <c r="CM100" i="11" s="1"/>
  <c r="CK101" i="11"/>
  <c r="CM101" i="11" s="1"/>
  <c r="CK102" i="11"/>
  <c r="CM102" i="11" s="1"/>
  <c r="CK103" i="11"/>
  <c r="CM103" i="11" s="1"/>
  <c r="CK104" i="11"/>
  <c r="CM104" i="11" s="1"/>
  <c r="CK105" i="11"/>
  <c r="CM105" i="11" s="1"/>
  <c r="CK106" i="11"/>
  <c r="CM106" i="11" s="1"/>
  <c r="CK107" i="11"/>
  <c r="CM107" i="11" s="1"/>
  <c r="CK108" i="11"/>
  <c r="CM108" i="11" s="1"/>
  <c r="CK109" i="11"/>
  <c r="CM109" i="11" s="1"/>
  <c r="CK110" i="11"/>
  <c r="CM110" i="11" s="1"/>
  <c r="CK111" i="11"/>
  <c r="CM111" i="11" s="1"/>
  <c r="CK112" i="11"/>
  <c r="CM112" i="11" s="1"/>
  <c r="CK113" i="11"/>
  <c r="CM113" i="11" s="1"/>
  <c r="CK114" i="11"/>
  <c r="CM114" i="11" s="1"/>
  <c r="CK115" i="11"/>
  <c r="CM115" i="11" s="1"/>
  <c r="CK116" i="11"/>
  <c r="CM116" i="11" s="1"/>
  <c r="CK117" i="11"/>
  <c r="CM117" i="11" s="1"/>
  <c r="CK118" i="11"/>
  <c r="CM118" i="11" s="1"/>
  <c r="CK119" i="11"/>
  <c r="CM119" i="11" s="1"/>
  <c r="CK120" i="11"/>
  <c r="CM120" i="11" s="1"/>
  <c r="CK121" i="11"/>
  <c r="CM121" i="11" s="1"/>
  <c r="CK122" i="11"/>
  <c r="CM122" i="11" s="1"/>
  <c r="CK123" i="11"/>
  <c r="CM123" i="11" s="1"/>
  <c r="CK124" i="11"/>
  <c r="CM124" i="11" s="1"/>
  <c r="CK125" i="11"/>
  <c r="CM125" i="11" s="1"/>
  <c r="CK126" i="11"/>
  <c r="CM126" i="11" s="1"/>
  <c r="CK127" i="11"/>
  <c r="CM127" i="11" s="1"/>
  <c r="CK128" i="11"/>
  <c r="CM128" i="11" s="1"/>
  <c r="CK129" i="11"/>
  <c r="CM129" i="11" s="1"/>
  <c r="CK130" i="11"/>
  <c r="CM130" i="11" s="1"/>
  <c r="CK131" i="11"/>
  <c r="CM131" i="11" s="1"/>
  <c r="CK132" i="11"/>
  <c r="CM132" i="11" s="1"/>
  <c r="CK133" i="11"/>
  <c r="CM133" i="11" s="1"/>
  <c r="CK134" i="11"/>
  <c r="CM134" i="11" s="1"/>
  <c r="CK135" i="11"/>
  <c r="CM135" i="11" s="1"/>
  <c r="CK136" i="11"/>
  <c r="CM136" i="11" s="1"/>
  <c r="CK137" i="11"/>
  <c r="CM137" i="11" s="1"/>
  <c r="CK138" i="11"/>
  <c r="CM138" i="11" s="1"/>
  <c r="CK139" i="11"/>
  <c r="CM139" i="11" s="1"/>
  <c r="CK140" i="11"/>
  <c r="CM140" i="11" s="1"/>
  <c r="CK141" i="11"/>
  <c r="CM141" i="11" s="1"/>
  <c r="CK142" i="11"/>
  <c r="CM142" i="11" s="1"/>
  <c r="CK143" i="11"/>
  <c r="CM143" i="11" s="1"/>
  <c r="CK144" i="11"/>
  <c r="CM144" i="11" s="1"/>
  <c r="CK145" i="11"/>
  <c r="CM145" i="11" s="1"/>
  <c r="CK146" i="11"/>
  <c r="CM146" i="11" s="1"/>
  <c r="CK147" i="11"/>
  <c r="CM147" i="11" s="1"/>
  <c r="CK148" i="11"/>
  <c r="CM148" i="11" s="1"/>
  <c r="CK149" i="11"/>
  <c r="CM149" i="11" s="1"/>
  <c r="CK150" i="11"/>
  <c r="CM150" i="11" s="1"/>
  <c r="CK151" i="11"/>
  <c r="CM151" i="11" s="1"/>
  <c r="CK152" i="11"/>
  <c r="CM152" i="11" s="1"/>
  <c r="CK153" i="11"/>
  <c r="CM153" i="11" s="1"/>
  <c r="CK154" i="11"/>
  <c r="CM154" i="11" s="1"/>
  <c r="CK155" i="11"/>
  <c r="CM155" i="11" s="1"/>
  <c r="CK156" i="11"/>
  <c r="CM156" i="11" s="1"/>
  <c r="CK157" i="11"/>
  <c r="CM157" i="11" s="1"/>
  <c r="CK158" i="11"/>
  <c r="CM158" i="11" s="1"/>
  <c r="CK159" i="11"/>
  <c r="CM159" i="11" s="1"/>
  <c r="CK160" i="11"/>
  <c r="CM160" i="11" s="1"/>
  <c r="CK161" i="11"/>
  <c r="CM161" i="11" s="1"/>
  <c r="CK162" i="11"/>
  <c r="CM162" i="11" s="1"/>
  <c r="CK163" i="11"/>
  <c r="CM163" i="11" s="1"/>
  <c r="CK164" i="11"/>
  <c r="CM164" i="11" s="1"/>
  <c r="CK165" i="11"/>
  <c r="CM165" i="11" s="1"/>
  <c r="CK166" i="11"/>
  <c r="CM166" i="11" s="1"/>
  <c r="CK167" i="11"/>
  <c r="CM167" i="11" s="1"/>
  <c r="CK168" i="11"/>
  <c r="CM168" i="11" s="1"/>
  <c r="CK169" i="11"/>
  <c r="CM169" i="11" s="1"/>
  <c r="CK170" i="11"/>
  <c r="CM170" i="11" s="1"/>
  <c r="CK171" i="11"/>
  <c r="CM171" i="11" s="1"/>
  <c r="CK172" i="11"/>
  <c r="CM172" i="11" s="1"/>
  <c r="CK173" i="11"/>
  <c r="CM173" i="11" s="1"/>
  <c r="CK174" i="11"/>
  <c r="CM174" i="11" s="1"/>
  <c r="CK175" i="11"/>
  <c r="CM175" i="11" s="1"/>
  <c r="CK176" i="11"/>
  <c r="CM176" i="11" s="1"/>
  <c r="CK177" i="11"/>
  <c r="CM177" i="11" s="1"/>
  <c r="CK178" i="11"/>
  <c r="CM178" i="11" s="1"/>
  <c r="CK179" i="11"/>
  <c r="CM179" i="11" s="1"/>
  <c r="CK180" i="11"/>
  <c r="CM180" i="11" s="1"/>
  <c r="CK181" i="11"/>
  <c r="CM181" i="11" s="1"/>
  <c r="CK182" i="11"/>
  <c r="CM182" i="11" s="1"/>
  <c r="CK183" i="11"/>
  <c r="CM183" i="11" s="1"/>
  <c r="CK184" i="11"/>
  <c r="CM184" i="11" s="1"/>
  <c r="CK185" i="11"/>
  <c r="CM185" i="11" s="1"/>
  <c r="CK186" i="11"/>
  <c r="CM186" i="11" s="1"/>
  <c r="CK187" i="11"/>
  <c r="CM187" i="11" s="1"/>
  <c r="CK188" i="11"/>
  <c r="CM188" i="11" s="1"/>
  <c r="CK189" i="11"/>
  <c r="CM189" i="11" s="1"/>
  <c r="CK190" i="11"/>
  <c r="CM190" i="11" s="1"/>
  <c r="CK191" i="11"/>
  <c r="CM191" i="11" s="1"/>
  <c r="CK192" i="11"/>
  <c r="CM192" i="11" s="1"/>
  <c r="CK193" i="11"/>
  <c r="CM193" i="11" s="1"/>
  <c r="CK194" i="11"/>
  <c r="CM194" i="11" s="1"/>
  <c r="CK195" i="11"/>
  <c r="CM195" i="11" s="1"/>
  <c r="CK196" i="11"/>
  <c r="CM196" i="11" s="1"/>
  <c r="CK197" i="11"/>
  <c r="CM197" i="11" s="1"/>
  <c r="CK198" i="11"/>
  <c r="CM198" i="11" s="1"/>
  <c r="CK199" i="11"/>
  <c r="CM199" i="11" s="1"/>
  <c r="CK200" i="11"/>
  <c r="CM200" i="11" s="1"/>
  <c r="CK201" i="11"/>
  <c r="CM201" i="11" s="1"/>
  <c r="CK202" i="11"/>
  <c r="CM202" i="11" s="1"/>
  <c r="CK203" i="11"/>
  <c r="CM203" i="11" s="1"/>
  <c r="CK204" i="11"/>
  <c r="CM204" i="11" s="1"/>
  <c r="CK205" i="11"/>
  <c r="CM205" i="11" s="1"/>
  <c r="CK206" i="11"/>
  <c r="CM206" i="11" s="1"/>
  <c r="CK207" i="11"/>
  <c r="CM207" i="11" s="1"/>
  <c r="CK208" i="11"/>
  <c r="CM208" i="11" s="1"/>
  <c r="CK209" i="11"/>
  <c r="CM209" i="11" s="1"/>
  <c r="CK210" i="11"/>
  <c r="CM210" i="11" s="1"/>
  <c r="CK211" i="11"/>
  <c r="CM211" i="11" s="1"/>
  <c r="CK212" i="11"/>
  <c r="CM212" i="11" s="1"/>
  <c r="CK213" i="11"/>
  <c r="CM213" i="11" s="1"/>
  <c r="CK214" i="11"/>
  <c r="CM214" i="11" s="1"/>
  <c r="CK215" i="11"/>
  <c r="CM215" i="11" s="1"/>
  <c r="CK216" i="11"/>
  <c r="CM216" i="11" s="1"/>
  <c r="CK217" i="11"/>
  <c r="CM217" i="11" s="1"/>
  <c r="CK218" i="11"/>
  <c r="CM218" i="11" s="1"/>
  <c r="CK219" i="11"/>
  <c r="CM219" i="11" s="1"/>
  <c r="CK220" i="11"/>
  <c r="CM220" i="11" s="1"/>
  <c r="CK221" i="11"/>
  <c r="CM221" i="11" s="1"/>
  <c r="CK222" i="11"/>
  <c r="CM222" i="11" s="1"/>
  <c r="CK223" i="11"/>
  <c r="CM223" i="11" s="1"/>
  <c r="CK224" i="11"/>
  <c r="CM224" i="11" s="1"/>
  <c r="CK225" i="11"/>
  <c r="CM225" i="11" s="1"/>
  <c r="CK226" i="11"/>
  <c r="CM226" i="11" s="1"/>
  <c r="CK227" i="11"/>
  <c r="CM227" i="11" s="1"/>
  <c r="CK228" i="11"/>
  <c r="CM228" i="11" s="1"/>
  <c r="CK229" i="11"/>
  <c r="CM229" i="11" s="1"/>
  <c r="CK230" i="11"/>
  <c r="CM230" i="11" s="1"/>
  <c r="CK231" i="11"/>
  <c r="CM231" i="11" s="1"/>
  <c r="CK232" i="11"/>
  <c r="CM232" i="11" s="1"/>
  <c r="CK233" i="11"/>
  <c r="CM233" i="11" s="1"/>
  <c r="CK234" i="11"/>
  <c r="CM234" i="11" s="1"/>
  <c r="CK235" i="11"/>
  <c r="CM235" i="11" s="1"/>
  <c r="CK236" i="11"/>
  <c r="CM236" i="11" s="1"/>
  <c r="CK237" i="11"/>
  <c r="CM237" i="11" s="1"/>
  <c r="CK238" i="11"/>
  <c r="CM238" i="11" s="1"/>
  <c r="CK239" i="11"/>
  <c r="CM239" i="11" s="1"/>
  <c r="CK240" i="11"/>
  <c r="CM240" i="11" s="1"/>
  <c r="CK241" i="11"/>
  <c r="CM241" i="11" s="1"/>
  <c r="CK242" i="11"/>
  <c r="CM242" i="11" s="1"/>
  <c r="CK243" i="11"/>
  <c r="CM243" i="11" s="1"/>
  <c r="CK244" i="11"/>
  <c r="CM244" i="11" s="1"/>
  <c r="CK245" i="11"/>
  <c r="CM245" i="11" s="1"/>
  <c r="CK246" i="11"/>
  <c r="CM246" i="11" s="1"/>
  <c r="CK247" i="11"/>
  <c r="CM247" i="11" s="1"/>
  <c r="CK248" i="11"/>
  <c r="CM248" i="11" s="1"/>
  <c r="CK249" i="11"/>
  <c r="CM249" i="11" s="1"/>
  <c r="CK250" i="11"/>
  <c r="CM250" i="11" s="1"/>
  <c r="CK251" i="11"/>
  <c r="CM251" i="11" s="1"/>
  <c r="CK252" i="11"/>
  <c r="CM252" i="11" s="1"/>
  <c r="CK253" i="11"/>
  <c r="CM253" i="11" s="1"/>
  <c r="CK254" i="11"/>
  <c r="CM254" i="11" s="1"/>
  <c r="CK255" i="11"/>
  <c r="CM255" i="11" s="1"/>
  <c r="CK256" i="11"/>
  <c r="CM256" i="11" s="1"/>
  <c r="CK257" i="11"/>
  <c r="CM257" i="11" s="1"/>
  <c r="CK258" i="11"/>
  <c r="CM258" i="11" s="1"/>
  <c r="CK259" i="11"/>
  <c r="CM259" i="11" s="1"/>
  <c r="CK260" i="11"/>
  <c r="CM260" i="11" s="1"/>
  <c r="CK261" i="11"/>
  <c r="CM261" i="11" s="1"/>
  <c r="CK262" i="11"/>
  <c r="CM262" i="11" s="1"/>
  <c r="CK263" i="11"/>
  <c r="CM263" i="11" s="1"/>
  <c r="CK264" i="11"/>
  <c r="CM264" i="11" s="1"/>
  <c r="CK265" i="11"/>
  <c r="CM265" i="11" s="1"/>
  <c r="CK266" i="11"/>
  <c r="CM266" i="11" s="1"/>
  <c r="CK267" i="11"/>
  <c r="CM267" i="11" s="1"/>
  <c r="CK268" i="11"/>
  <c r="CM268" i="11" s="1"/>
  <c r="CK269" i="11"/>
  <c r="CM269" i="11" s="1"/>
  <c r="CK270" i="11"/>
  <c r="CM270" i="11" s="1"/>
  <c r="CK271" i="11"/>
  <c r="CM271" i="11" s="1"/>
  <c r="CK272" i="11"/>
  <c r="CM272" i="11" s="1"/>
  <c r="CK273" i="11"/>
  <c r="CM273" i="11" s="1"/>
  <c r="CK274" i="11"/>
  <c r="CM274" i="11" s="1"/>
  <c r="CK275" i="11"/>
  <c r="CM275" i="11" s="1"/>
  <c r="CK276" i="11"/>
  <c r="CM276" i="11" s="1"/>
  <c r="CK277" i="11"/>
  <c r="CM277" i="11" s="1"/>
  <c r="CK278" i="11"/>
  <c r="CM278" i="11" s="1"/>
  <c r="CK279" i="11"/>
  <c r="CM279" i="11" s="1"/>
  <c r="CK280" i="11"/>
  <c r="CM280" i="11" s="1"/>
  <c r="CK281" i="11"/>
  <c r="CM281" i="11" s="1"/>
  <c r="CK282" i="11"/>
  <c r="CM282" i="11" s="1"/>
  <c r="CK283" i="11"/>
  <c r="CM283" i="11" s="1"/>
  <c r="CK284" i="11"/>
  <c r="CM284" i="11" s="1"/>
  <c r="CK285" i="11"/>
  <c r="CM285" i="11" s="1"/>
  <c r="CK286" i="11"/>
  <c r="CM286" i="11" s="1"/>
  <c r="CK287" i="11"/>
  <c r="CM287" i="11" s="1"/>
  <c r="CK288" i="11"/>
  <c r="CM288" i="11" s="1"/>
  <c r="CK289" i="11"/>
  <c r="CM289" i="11" s="1"/>
  <c r="CK290" i="11"/>
  <c r="CM290" i="11" s="1"/>
  <c r="CK291" i="11"/>
  <c r="CM291" i="11" s="1"/>
  <c r="CK292" i="11"/>
  <c r="CM292" i="11" s="1"/>
  <c r="CK293" i="11"/>
  <c r="CM293" i="11" s="1"/>
  <c r="CK294" i="11"/>
  <c r="CM294" i="11" s="1"/>
  <c r="CK295" i="11"/>
  <c r="CM295" i="11" s="1"/>
  <c r="CK296" i="11"/>
  <c r="CM296" i="11" s="1"/>
  <c r="CK297" i="11"/>
  <c r="CM297" i="11" s="1"/>
  <c r="CK298" i="11"/>
  <c r="CM298" i="11" s="1"/>
  <c r="CK299" i="11"/>
  <c r="CM299" i="11" s="1"/>
  <c r="CK300" i="11"/>
  <c r="CM300" i="11" s="1"/>
  <c r="CK301" i="11"/>
  <c r="CM301" i="11" s="1"/>
  <c r="CK302" i="11"/>
  <c r="CM302" i="11" s="1"/>
  <c r="CK303" i="11"/>
  <c r="CM303" i="11" s="1"/>
  <c r="CK304" i="11"/>
  <c r="CM304" i="11" s="1"/>
  <c r="CK305" i="11"/>
  <c r="CM305" i="11" s="1"/>
  <c r="CK306" i="11"/>
  <c r="CM306" i="11" s="1"/>
  <c r="CK307" i="11"/>
  <c r="CM307" i="11" s="1"/>
  <c r="CK308" i="11"/>
  <c r="CM308" i="11" s="1"/>
  <c r="CK309" i="11"/>
  <c r="CM309" i="11" s="1"/>
  <c r="CK310" i="11"/>
  <c r="CM310" i="11" s="1"/>
  <c r="CK311" i="11"/>
  <c r="CM311" i="11" s="1"/>
  <c r="CK312" i="11"/>
  <c r="CM312" i="11" s="1"/>
  <c r="CK313" i="11"/>
  <c r="CM313" i="11" s="1"/>
  <c r="CK314" i="11"/>
  <c r="CM314" i="11" s="1"/>
  <c r="CK315" i="11"/>
  <c r="CM315" i="11" s="1"/>
  <c r="CK316" i="11"/>
  <c r="CM316" i="11" s="1"/>
  <c r="CK317" i="11"/>
  <c r="CM317" i="11" s="1"/>
  <c r="CK318" i="11"/>
  <c r="CM318" i="11" s="1"/>
  <c r="CK319" i="11"/>
  <c r="CM319" i="11" s="1"/>
  <c r="CK320" i="11"/>
  <c r="CM320" i="11" s="1"/>
  <c r="CK321" i="11"/>
  <c r="CM321" i="11" s="1"/>
  <c r="CK322" i="11"/>
  <c r="CM322" i="11" s="1"/>
  <c r="CK323" i="11"/>
  <c r="CM323" i="11" s="1"/>
  <c r="CK324" i="11"/>
  <c r="CM324" i="11" s="1"/>
  <c r="CK325" i="11"/>
  <c r="CM325" i="11" s="1"/>
  <c r="CK326" i="11"/>
  <c r="CM326" i="11" s="1"/>
  <c r="CK327" i="11"/>
  <c r="CM327" i="11" s="1"/>
  <c r="CK328" i="11"/>
  <c r="CM328" i="11" s="1"/>
  <c r="CK329" i="11"/>
  <c r="CM329" i="11" s="1"/>
  <c r="CK330" i="11"/>
  <c r="CM330" i="11" s="1"/>
  <c r="CK331" i="11"/>
  <c r="CM331" i="11" s="1"/>
  <c r="CK332" i="11"/>
  <c r="CM332" i="11" s="1"/>
  <c r="CK333" i="11"/>
  <c r="CM333" i="11" s="1"/>
  <c r="CK334" i="11"/>
  <c r="CM334" i="11" s="1"/>
  <c r="CK335" i="11"/>
  <c r="CM335" i="11" s="1"/>
  <c r="CK336" i="11"/>
  <c r="CM336" i="11" s="1"/>
  <c r="CK337" i="11"/>
  <c r="CM337" i="11" s="1"/>
  <c r="CK338" i="11"/>
  <c r="CM338" i="11" s="1"/>
  <c r="CK339" i="11"/>
  <c r="CM339" i="11" s="1"/>
  <c r="CK340" i="11"/>
  <c r="CM340" i="11" s="1"/>
  <c r="CK341" i="11"/>
  <c r="CM341" i="11" s="1"/>
  <c r="CK342" i="11"/>
  <c r="CM342" i="11" s="1"/>
  <c r="CK343" i="11"/>
  <c r="CM343" i="11" s="1"/>
  <c r="CK344" i="11"/>
  <c r="CM344" i="11" s="1"/>
  <c r="CK345" i="11"/>
  <c r="CM345" i="11" s="1"/>
  <c r="CK346" i="11"/>
  <c r="CM346" i="11" s="1"/>
  <c r="CK347" i="11"/>
  <c r="CM347" i="11" s="1"/>
  <c r="CK348" i="11"/>
  <c r="CM348" i="11" s="1"/>
  <c r="CK349" i="11"/>
  <c r="CM349" i="11" s="1"/>
  <c r="CK350" i="11"/>
  <c r="CM350" i="11" s="1"/>
  <c r="CK351" i="11"/>
  <c r="CM351" i="11" s="1"/>
  <c r="CK352" i="11"/>
  <c r="CM352" i="11" s="1"/>
  <c r="CK353" i="11"/>
  <c r="CM353" i="11" s="1"/>
  <c r="CK354" i="11"/>
  <c r="CM354" i="11" s="1"/>
  <c r="CK355" i="11"/>
  <c r="CM355" i="11" s="1"/>
  <c r="CK356" i="11"/>
  <c r="CM356" i="11" s="1"/>
  <c r="CK357" i="11"/>
  <c r="CM357" i="11" s="1"/>
  <c r="CK358" i="11"/>
  <c r="CM358" i="11" s="1"/>
  <c r="CK359" i="11"/>
  <c r="CM359" i="11" s="1"/>
  <c r="CK360" i="11"/>
  <c r="CM360" i="11" s="1"/>
  <c r="CK361" i="11"/>
  <c r="CM361" i="11" s="1"/>
  <c r="CK362" i="11"/>
  <c r="CM362" i="11" s="1"/>
  <c r="CK363" i="11"/>
  <c r="CM363" i="11" s="1"/>
  <c r="CK364" i="11"/>
  <c r="CM364" i="11" s="1"/>
  <c r="CK365" i="11"/>
  <c r="CM365" i="11" s="1"/>
  <c r="CK366" i="11"/>
  <c r="CM366" i="11" s="1"/>
  <c r="CK367" i="11"/>
  <c r="CM367" i="11" s="1"/>
  <c r="CK368" i="11"/>
  <c r="CM368" i="11" s="1"/>
  <c r="CK369" i="11"/>
  <c r="CM369" i="11" s="1"/>
  <c r="CK370" i="11"/>
  <c r="CM370" i="11" s="1"/>
  <c r="CK371" i="11"/>
  <c r="CM371" i="11" s="1"/>
  <c r="CK372" i="11"/>
  <c r="CM372" i="11" s="1"/>
  <c r="CK373" i="11"/>
  <c r="CM373" i="11" s="1"/>
  <c r="CK374" i="11"/>
  <c r="CM374" i="11" s="1"/>
  <c r="CK375" i="11"/>
  <c r="CM375" i="11" s="1"/>
  <c r="CK376" i="11"/>
  <c r="CM376" i="11" s="1"/>
  <c r="CK377" i="11"/>
  <c r="CM377" i="11" s="1"/>
  <c r="CK378" i="11"/>
  <c r="CM378" i="11" s="1"/>
  <c r="CK379" i="11"/>
  <c r="CM379" i="11" s="1"/>
  <c r="CK380" i="11"/>
  <c r="CM380" i="11" s="1"/>
  <c r="CK381" i="11"/>
  <c r="CM381" i="11" s="1"/>
  <c r="CK382" i="11"/>
  <c r="CM382" i="11" s="1"/>
  <c r="CK383" i="11"/>
  <c r="CM383" i="11" s="1"/>
  <c r="CK384" i="11"/>
  <c r="CM384" i="11" s="1"/>
  <c r="CK385" i="11"/>
  <c r="CM385" i="11" s="1"/>
  <c r="CK386" i="11"/>
  <c r="CM386" i="11" s="1"/>
  <c r="CK387" i="11"/>
  <c r="CM387" i="11" s="1"/>
  <c r="CK388" i="11"/>
  <c r="CM388" i="11" s="1"/>
  <c r="CK389" i="11"/>
  <c r="CM389" i="11" s="1"/>
  <c r="CK390" i="11"/>
  <c r="CM390" i="11" s="1"/>
  <c r="CK391" i="11"/>
  <c r="CM391" i="11" s="1"/>
  <c r="CK392" i="11"/>
  <c r="CM392" i="11" s="1"/>
  <c r="CK393" i="11"/>
  <c r="CM393" i="11" s="1"/>
  <c r="CK394" i="11"/>
  <c r="CM394" i="11" s="1"/>
  <c r="CK395" i="11"/>
  <c r="CM395" i="11" s="1"/>
  <c r="CK396" i="11"/>
  <c r="CM396" i="11" s="1"/>
  <c r="CK397" i="11"/>
  <c r="CM397" i="11" s="1"/>
  <c r="CK398" i="11"/>
  <c r="CM398" i="11" s="1"/>
  <c r="CK399" i="11"/>
  <c r="CM399" i="11" s="1"/>
  <c r="CK400" i="11"/>
  <c r="CM400" i="11" s="1"/>
  <c r="CK401" i="11"/>
  <c r="CM401" i="11" s="1"/>
  <c r="CK402" i="11"/>
  <c r="CM402" i="11" s="1"/>
  <c r="CK403" i="11"/>
  <c r="CM403" i="11" s="1"/>
  <c r="CK404" i="11"/>
  <c r="CM404" i="11" s="1"/>
  <c r="CK405" i="11"/>
  <c r="CM405" i="11" s="1"/>
  <c r="CK406" i="11"/>
  <c r="CM406" i="11" s="1"/>
  <c r="CK407" i="11"/>
  <c r="CM407" i="11" s="1"/>
  <c r="CK408" i="11"/>
  <c r="CM408" i="11" s="1"/>
  <c r="CK409" i="11"/>
  <c r="CM409" i="11" s="1"/>
  <c r="CK410" i="11"/>
  <c r="CM410" i="11" s="1"/>
  <c r="CK411" i="11"/>
  <c r="CM411" i="11" s="1"/>
  <c r="CK412" i="11"/>
  <c r="CM412" i="11" s="1"/>
  <c r="CK413" i="11"/>
  <c r="CM413" i="11" s="1"/>
  <c r="CK414" i="11"/>
  <c r="CM414" i="11" s="1"/>
  <c r="CK415" i="11"/>
  <c r="CM415" i="11" s="1"/>
  <c r="CK416" i="11"/>
  <c r="CM416" i="11" s="1"/>
  <c r="CK417" i="11"/>
  <c r="CM417" i="11" s="1"/>
  <c r="CK418" i="11"/>
  <c r="CM418" i="11" s="1"/>
  <c r="CK419" i="11"/>
  <c r="CM419" i="11" s="1"/>
  <c r="CK420" i="11"/>
  <c r="CM420" i="11" s="1"/>
  <c r="CK421" i="11"/>
  <c r="CM421" i="11" s="1"/>
  <c r="CK422" i="11"/>
  <c r="CM422" i="11" s="1"/>
  <c r="CK423" i="11"/>
  <c r="CM423" i="11" s="1"/>
  <c r="CK424" i="11"/>
  <c r="CM424" i="11" s="1"/>
  <c r="CK425" i="11"/>
  <c r="CM425" i="11" s="1"/>
  <c r="CK426" i="11"/>
  <c r="CM426" i="11" s="1"/>
  <c r="CK427" i="11"/>
  <c r="CM427" i="11" s="1"/>
  <c r="CK428" i="11"/>
  <c r="CM428" i="11" s="1"/>
  <c r="CK429" i="11"/>
  <c r="CM429" i="11" s="1"/>
  <c r="CK430" i="11"/>
  <c r="CM430" i="11" s="1"/>
  <c r="CK431" i="11"/>
  <c r="CM431" i="11" s="1"/>
  <c r="CK432" i="11"/>
  <c r="CM432" i="11" s="1"/>
  <c r="CK433" i="11"/>
  <c r="CM433" i="11" s="1"/>
  <c r="CK434" i="11"/>
  <c r="CM434" i="11" s="1"/>
  <c r="CK435" i="11"/>
  <c r="CM435" i="11" s="1"/>
  <c r="CK436" i="11"/>
  <c r="CM436" i="11" s="1"/>
  <c r="CK437" i="11"/>
  <c r="CM437" i="11" s="1"/>
  <c r="CK438" i="11"/>
  <c r="CM438" i="11" s="1"/>
  <c r="CK439" i="11"/>
  <c r="CM439" i="11" s="1"/>
  <c r="CK440" i="11"/>
  <c r="CM440" i="11" s="1"/>
  <c r="CK441" i="11"/>
  <c r="CM441" i="11" s="1"/>
  <c r="CK442" i="11"/>
  <c r="CM442" i="11" s="1"/>
  <c r="CK443" i="11"/>
  <c r="CM443" i="11" s="1"/>
  <c r="CK444" i="11"/>
  <c r="CM444" i="11" s="1"/>
  <c r="CK445" i="11"/>
  <c r="CM445" i="11" s="1"/>
  <c r="CK446" i="11"/>
  <c r="CM446" i="11" s="1"/>
  <c r="CK447" i="11"/>
  <c r="CM447" i="11" s="1"/>
  <c r="CK448" i="11"/>
  <c r="CM448" i="11" s="1"/>
  <c r="CK449" i="11"/>
  <c r="CM449" i="11" s="1"/>
  <c r="CK450" i="11"/>
  <c r="CM450" i="11" s="1"/>
  <c r="CK451" i="11"/>
  <c r="CM451" i="11" s="1"/>
  <c r="CK452" i="11"/>
  <c r="CM452" i="11" s="1"/>
  <c r="CK453" i="11"/>
  <c r="CM453" i="11" s="1"/>
  <c r="CK454" i="11"/>
  <c r="CM454" i="11" s="1"/>
  <c r="CK455" i="11"/>
  <c r="CM455" i="11" s="1"/>
  <c r="CK456" i="11"/>
  <c r="CM456" i="11" s="1"/>
  <c r="CK457" i="11"/>
  <c r="CM457" i="11" s="1"/>
  <c r="CK458" i="11"/>
  <c r="CM458" i="11" s="1"/>
  <c r="CK459" i="11"/>
  <c r="CM459" i="11" s="1"/>
  <c r="CK460" i="11"/>
  <c r="CM460" i="11" s="1"/>
  <c r="CK461" i="11"/>
  <c r="CM461" i="11" s="1"/>
  <c r="CK462" i="11"/>
  <c r="CM462" i="11" s="1"/>
  <c r="CK463" i="11"/>
  <c r="CM463" i="11" s="1"/>
  <c r="CK464" i="11"/>
  <c r="CM464" i="11" s="1"/>
  <c r="CK465" i="11"/>
  <c r="CM465" i="11" s="1"/>
  <c r="CK466" i="11"/>
  <c r="CM466" i="11" s="1"/>
  <c r="CK467" i="11"/>
  <c r="CM467" i="11" s="1"/>
  <c r="CK468" i="11"/>
  <c r="CM468" i="11" s="1"/>
  <c r="CK469" i="11"/>
  <c r="CM469" i="11" s="1"/>
  <c r="CK470" i="11"/>
  <c r="CM470" i="11" s="1"/>
  <c r="CK471" i="11"/>
  <c r="CM471" i="11" s="1"/>
  <c r="CK472" i="11"/>
  <c r="CM472" i="11" s="1"/>
  <c r="CK473" i="11"/>
  <c r="CM473" i="11" s="1"/>
  <c r="CK474" i="11"/>
  <c r="CM474" i="11" s="1"/>
  <c r="CK475" i="11"/>
  <c r="CM475" i="11" s="1"/>
  <c r="CK476" i="11"/>
  <c r="CM476" i="11" s="1"/>
  <c r="CK477" i="11"/>
  <c r="CM477" i="11" s="1"/>
  <c r="CK478" i="11"/>
  <c r="CM478" i="11" s="1"/>
  <c r="CK479" i="11"/>
  <c r="CM479" i="11" s="1"/>
  <c r="CK480" i="11"/>
  <c r="CM480" i="11" s="1"/>
  <c r="CK481" i="11"/>
  <c r="CM481" i="11" s="1"/>
  <c r="CK482" i="11"/>
  <c r="CM482" i="11" s="1"/>
  <c r="CK483" i="11"/>
  <c r="CM483" i="11" s="1"/>
  <c r="CK484" i="11"/>
  <c r="CM484" i="11" s="1"/>
  <c r="CK485" i="11"/>
  <c r="CM485" i="11" s="1"/>
  <c r="CK486" i="11"/>
  <c r="CM486" i="11" s="1"/>
  <c r="CK487" i="11"/>
  <c r="CM487" i="11" s="1"/>
  <c r="CK488" i="11"/>
  <c r="CM488" i="11" s="1"/>
  <c r="CK489" i="11"/>
  <c r="CM489" i="11" s="1"/>
  <c r="CK490" i="11"/>
  <c r="CM490" i="11" s="1"/>
  <c r="CK491" i="11"/>
  <c r="CM491" i="11" s="1"/>
  <c r="CK492" i="11"/>
  <c r="CM492" i="11" s="1"/>
  <c r="CK493" i="11"/>
  <c r="CM493" i="11" s="1"/>
  <c r="CK494" i="11"/>
  <c r="CM494" i="11" s="1"/>
  <c r="CK495" i="11"/>
  <c r="CM495" i="11" s="1"/>
  <c r="CK496" i="11"/>
  <c r="CM496" i="11" s="1"/>
  <c r="CK497" i="11"/>
  <c r="CM497" i="11" s="1"/>
  <c r="CK498" i="11"/>
  <c r="CM498" i="11" s="1"/>
  <c r="CK499" i="11"/>
  <c r="CM499" i="11" s="1"/>
  <c r="CK500" i="11"/>
  <c r="CM500" i="11" s="1"/>
  <c r="CM6" i="11" l="1"/>
  <c r="CL8" i="11"/>
  <c r="CL9" i="11"/>
  <c r="CL10" i="11"/>
  <c r="CL11" i="11"/>
  <c r="CL12" i="11"/>
  <c r="CL13" i="11"/>
  <c r="CL14" i="11"/>
  <c r="CL15" i="11"/>
  <c r="CL16" i="11"/>
  <c r="CL17" i="11"/>
  <c r="CL18" i="11"/>
  <c r="CL19" i="11"/>
  <c r="CL20" i="11"/>
  <c r="CL21" i="11"/>
  <c r="CL22" i="11"/>
  <c r="CL23" i="11"/>
  <c r="CL24" i="11"/>
  <c r="CL25" i="11"/>
  <c r="CL26" i="11"/>
  <c r="CL27" i="11"/>
  <c r="CL28" i="11"/>
  <c r="CL29" i="11"/>
  <c r="CL30" i="11"/>
  <c r="CL31" i="11"/>
  <c r="CL32" i="11"/>
  <c r="CL33" i="11"/>
  <c r="CL34" i="11"/>
  <c r="CL35" i="11"/>
  <c r="CL36" i="11"/>
  <c r="CL37" i="11"/>
  <c r="CL38" i="11"/>
  <c r="CL39" i="11"/>
  <c r="CL40" i="11"/>
  <c r="CL41" i="11"/>
  <c r="CL42" i="11"/>
  <c r="CL43" i="11"/>
  <c r="CL44" i="11"/>
  <c r="CL45" i="11"/>
  <c r="CL46" i="11"/>
  <c r="CL47" i="11"/>
  <c r="CL48" i="11"/>
  <c r="CL49" i="11"/>
  <c r="CL50" i="11"/>
  <c r="CL51" i="11"/>
  <c r="CL52" i="11"/>
  <c r="CL53" i="11"/>
  <c r="CL54" i="11"/>
  <c r="CL55" i="11"/>
  <c r="CL56" i="11"/>
  <c r="CL57" i="11"/>
  <c r="CL58" i="11"/>
  <c r="CL59" i="11"/>
  <c r="CL60" i="11"/>
  <c r="CL61" i="11"/>
  <c r="CL62" i="11"/>
  <c r="CL63" i="11"/>
  <c r="CL64" i="11"/>
  <c r="CL65" i="11"/>
  <c r="CL66" i="11"/>
  <c r="CL67" i="11"/>
  <c r="CL68" i="11"/>
  <c r="CL69" i="11"/>
  <c r="CL70" i="11"/>
  <c r="CL71" i="11"/>
  <c r="CL72" i="11"/>
  <c r="CL73" i="11"/>
  <c r="CL74" i="11"/>
  <c r="CL75" i="11"/>
  <c r="CL76" i="11"/>
  <c r="CL77" i="11"/>
  <c r="CL78" i="11"/>
  <c r="CL79" i="11"/>
  <c r="CL80" i="11"/>
  <c r="CL81" i="11"/>
  <c r="CL82" i="11"/>
  <c r="CL83" i="11"/>
  <c r="CL84" i="11"/>
  <c r="CL85" i="11"/>
  <c r="CL86" i="11"/>
  <c r="CL87" i="11"/>
  <c r="CL88" i="11"/>
  <c r="CL89" i="11"/>
  <c r="CL90" i="11"/>
  <c r="CL91" i="11"/>
  <c r="CL92" i="11"/>
  <c r="CL93" i="11"/>
  <c r="CL94" i="11"/>
  <c r="CL95" i="11"/>
  <c r="CL96" i="11"/>
  <c r="CL97" i="11"/>
  <c r="CL98" i="11"/>
  <c r="CL99" i="11"/>
  <c r="CL100" i="11"/>
  <c r="CL101" i="11"/>
  <c r="CL102" i="11"/>
  <c r="CL103" i="11"/>
  <c r="CL104" i="11"/>
  <c r="CL105" i="11"/>
  <c r="CL106" i="11"/>
  <c r="CL107" i="11"/>
  <c r="CL108" i="11"/>
  <c r="CL109" i="11"/>
  <c r="CL110" i="11"/>
  <c r="CL111" i="11"/>
  <c r="CL112" i="11"/>
  <c r="CL113" i="11"/>
  <c r="CL114" i="11"/>
  <c r="CL115" i="11"/>
  <c r="CL116" i="11"/>
  <c r="CL117" i="11"/>
  <c r="CL118" i="11"/>
  <c r="CL119" i="11"/>
  <c r="CL120" i="11"/>
  <c r="CL121" i="11"/>
  <c r="CL122" i="11"/>
  <c r="CL123" i="11"/>
  <c r="CL124" i="11"/>
  <c r="CL125" i="11"/>
  <c r="CL126" i="11"/>
  <c r="CL127" i="11"/>
  <c r="CL128" i="11"/>
  <c r="CL129" i="11"/>
  <c r="CL130" i="11"/>
  <c r="CL131" i="11"/>
  <c r="CL132" i="11"/>
  <c r="CL133" i="11"/>
  <c r="CL134" i="11"/>
  <c r="CL135" i="11"/>
  <c r="CL136" i="11"/>
  <c r="CL137" i="11"/>
  <c r="CL138" i="11"/>
  <c r="CL139" i="11"/>
  <c r="CL140" i="11"/>
  <c r="CL141" i="11"/>
  <c r="CL142" i="11"/>
  <c r="CL143" i="11"/>
  <c r="CL144" i="11"/>
  <c r="CL145" i="11"/>
  <c r="CL146" i="11"/>
  <c r="CL147" i="11"/>
  <c r="CL148" i="11"/>
  <c r="CL149" i="11"/>
  <c r="CL150" i="11"/>
  <c r="CL151" i="11"/>
  <c r="CL152" i="11"/>
  <c r="CL153" i="11"/>
  <c r="CL154" i="11"/>
  <c r="CL155" i="11"/>
  <c r="CL156" i="11"/>
  <c r="CL157" i="11"/>
  <c r="CL158" i="11"/>
  <c r="CL159" i="11"/>
  <c r="CL160" i="11"/>
  <c r="CL161" i="11"/>
  <c r="CL162" i="11"/>
  <c r="CL163" i="11"/>
  <c r="CL164" i="11"/>
  <c r="CL165" i="11"/>
  <c r="CL166" i="11"/>
  <c r="CL167" i="11"/>
  <c r="CL168" i="11"/>
  <c r="CL169" i="11"/>
  <c r="CL170" i="11"/>
  <c r="CL171" i="11"/>
  <c r="CL172" i="11"/>
  <c r="CL173" i="11"/>
  <c r="CL174" i="11"/>
  <c r="CL175" i="11"/>
  <c r="CL176" i="11"/>
  <c r="CL177" i="11"/>
  <c r="CL178" i="11"/>
  <c r="CL179" i="11"/>
  <c r="CL180" i="11"/>
  <c r="CL181" i="11"/>
  <c r="CL182" i="11"/>
  <c r="CL183" i="11"/>
  <c r="CL184" i="11"/>
  <c r="CL185" i="11"/>
  <c r="CL186" i="11"/>
  <c r="CL187" i="11"/>
  <c r="CL188" i="11"/>
  <c r="CL189" i="11"/>
  <c r="CL190" i="11"/>
  <c r="CL191" i="11"/>
  <c r="CL192" i="11"/>
  <c r="CL193" i="11"/>
  <c r="CL194" i="11"/>
  <c r="CL195" i="11"/>
  <c r="CL196" i="11"/>
  <c r="CL197" i="11"/>
  <c r="CL198" i="11"/>
  <c r="CL199" i="11"/>
  <c r="CL200" i="11"/>
  <c r="CL201" i="11"/>
  <c r="CL202" i="11"/>
  <c r="CL203" i="11"/>
  <c r="CL204" i="11"/>
  <c r="CL205" i="11"/>
  <c r="CL206" i="11"/>
  <c r="CL207" i="11"/>
  <c r="CL208" i="11"/>
  <c r="CL209" i="11"/>
  <c r="CL210" i="11"/>
  <c r="CL211" i="11"/>
  <c r="CL212" i="11"/>
  <c r="CL213" i="11"/>
  <c r="CL214" i="11"/>
  <c r="CL215" i="11"/>
  <c r="CL216" i="11"/>
  <c r="CL217" i="11"/>
  <c r="CL218" i="11"/>
  <c r="CL219" i="11"/>
  <c r="CL220" i="11"/>
  <c r="CL221" i="11"/>
  <c r="CL222" i="11"/>
  <c r="CL223" i="11"/>
  <c r="CL224" i="11"/>
  <c r="CL225" i="11"/>
  <c r="CL226" i="11"/>
  <c r="CL227" i="11"/>
  <c r="CL228" i="11"/>
  <c r="CL229" i="11"/>
  <c r="CL230" i="11"/>
  <c r="CL231" i="11"/>
  <c r="CL232" i="11"/>
  <c r="CL233" i="11"/>
  <c r="CL234" i="11"/>
  <c r="CL235" i="11"/>
  <c r="CL236" i="11"/>
  <c r="CL237" i="11"/>
  <c r="CL238" i="11"/>
  <c r="CL239" i="11"/>
  <c r="CL240" i="11"/>
  <c r="CL241" i="11"/>
  <c r="CL242" i="11"/>
  <c r="CL243" i="11"/>
  <c r="CL244" i="11"/>
  <c r="CL245" i="11"/>
  <c r="CL246" i="11"/>
  <c r="CL247" i="11"/>
  <c r="CL248" i="11"/>
  <c r="CL249" i="11"/>
  <c r="CL250" i="11"/>
  <c r="CL251" i="11"/>
  <c r="CL252" i="11"/>
  <c r="CL253" i="11"/>
  <c r="CL254" i="11"/>
  <c r="CL255" i="11"/>
  <c r="CL256" i="11"/>
  <c r="CL257" i="11"/>
  <c r="CL258" i="11"/>
  <c r="CL259" i="11"/>
  <c r="CL260" i="11"/>
  <c r="CL261" i="11"/>
  <c r="CL262" i="11"/>
  <c r="CL263" i="11"/>
  <c r="CL264" i="11"/>
  <c r="CL265" i="11"/>
  <c r="CL266" i="11"/>
  <c r="CL267" i="11"/>
  <c r="CL268" i="11"/>
  <c r="CL269" i="11"/>
  <c r="CL270" i="11"/>
  <c r="CL271" i="11"/>
  <c r="CL272" i="11"/>
  <c r="CL273" i="11"/>
  <c r="CL274" i="11"/>
  <c r="CL275" i="11"/>
  <c r="CL276" i="11"/>
  <c r="CL277" i="11"/>
  <c r="CL278" i="11"/>
  <c r="CL279" i="11"/>
  <c r="CL280" i="11"/>
  <c r="CL281" i="11"/>
  <c r="CL282" i="11"/>
  <c r="CL283" i="11"/>
  <c r="CL284" i="11"/>
  <c r="CL285" i="11"/>
  <c r="CL286" i="11"/>
  <c r="CL287" i="11"/>
  <c r="CL288" i="11"/>
  <c r="CL289" i="11"/>
  <c r="CL290" i="11"/>
  <c r="CL291" i="11"/>
  <c r="CL292" i="11"/>
  <c r="CL293" i="11"/>
  <c r="CL294" i="11"/>
  <c r="CL295" i="11"/>
  <c r="CL296" i="11"/>
  <c r="CL297" i="11"/>
  <c r="CL298" i="11"/>
  <c r="CL299" i="11"/>
  <c r="CL300" i="11"/>
  <c r="CL301" i="11"/>
  <c r="CL302" i="11"/>
  <c r="CL303" i="11"/>
  <c r="CL304" i="11"/>
  <c r="CL305" i="11"/>
  <c r="CL306" i="11"/>
  <c r="CL307" i="11"/>
  <c r="CL308" i="11"/>
  <c r="CL309" i="11"/>
  <c r="CL310" i="11"/>
  <c r="CL311" i="11"/>
  <c r="CL312" i="11"/>
  <c r="CL313" i="11"/>
  <c r="CL314" i="11"/>
  <c r="CL315" i="11"/>
  <c r="CL316" i="11"/>
  <c r="CL317" i="11"/>
  <c r="CL318" i="11"/>
  <c r="CL319" i="11"/>
  <c r="CL320" i="11"/>
  <c r="CL321" i="11"/>
  <c r="CL322" i="11"/>
  <c r="CL323" i="11"/>
  <c r="CL324" i="11"/>
  <c r="CL325" i="11"/>
  <c r="CL326" i="11"/>
  <c r="CL327" i="11"/>
  <c r="CL328" i="11"/>
  <c r="CL329" i="11"/>
  <c r="CL330" i="11"/>
  <c r="CL331" i="11"/>
  <c r="CL332" i="11"/>
  <c r="CL333" i="11"/>
  <c r="CL334" i="11"/>
  <c r="CL335" i="11"/>
  <c r="CL336" i="11"/>
  <c r="CL337" i="11"/>
  <c r="CL338" i="11"/>
  <c r="CL339" i="11"/>
  <c r="CL340" i="11"/>
  <c r="CL341" i="11"/>
  <c r="CL342" i="11"/>
  <c r="CL343" i="11"/>
  <c r="CL344" i="11"/>
  <c r="CL345" i="11"/>
  <c r="CL346" i="11"/>
  <c r="CL347" i="11"/>
  <c r="CL348" i="11"/>
  <c r="CL349" i="11"/>
  <c r="CL350" i="11"/>
  <c r="CL351" i="11"/>
  <c r="CL352" i="11"/>
  <c r="CL353" i="11"/>
  <c r="CL354" i="11"/>
  <c r="CL355" i="11"/>
  <c r="CL356" i="11"/>
  <c r="CL357" i="11"/>
  <c r="CL358" i="11"/>
  <c r="CL359" i="11"/>
  <c r="CL360" i="11"/>
  <c r="CL361" i="11"/>
  <c r="CL362" i="11"/>
  <c r="CL363" i="11"/>
  <c r="CL364" i="11"/>
  <c r="CL365" i="11"/>
  <c r="CL366" i="11"/>
  <c r="CL367" i="11"/>
  <c r="CL368" i="11"/>
  <c r="CL369" i="11"/>
  <c r="CL370" i="11"/>
  <c r="CL371" i="11"/>
  <c r="CL372" i="11"/>
  <c r="CL373" i="11"/>
  <c r="CL374" i="11"/>
  <c r="CL375" i="11"/>
  <c r="CL376" i="11"/>
  <c r="CL377" i="11"/>
  <c r="CL378" i="11"/>
  <c r="CL379" i="11"/>
  <c r="CL380" i="11"/>
  <c r="CL381" i="11"/>
  <c r="CL382" i="11"/>
  <c r="CL383" i="11"/>
  <c r="CL384" i="11"/>
  <c r="CL385" i="11"/>
  <c r="CL386" i="11"/>
  <c r="CL387" i="11"/>
  <c r="CL388" i="11"/>
  <c r="CL389" i="11"/>
  <c r="CL390" i="11"/>
  <c r="CL391" i="11"/>
  <c r="CL392" i="11"/>
  <c r="CL393" i="11"/>
  <c r="CL394" i="11"/>
  <c r="CL395" i="11"/>
  <c r="CL396" i="11"/>
  <c r="CL397" i="11"/>
  <c r="CL398" i="11"/>
  <c r="CL399" i="11"/>
  <c r="CL400" i="11"/>
  <c r="CL401" i="11"/>
  <c r="CL402" i="11"/>
  <c r="CL403" i="11"/>
  <c r="CL404" i="11"/>
  <c r="CL405" i="11"/>
  <c r="CL406" i="11"/>
  <c r="CL407" i="11"/>
  <c r="CL408" i="11"/>
  <c r="CL409" i="11"/>
  <c r="CL410" i="11"/>
  <c r="CL411" i="11"/>
  <c r="CL412" i="11"/>
  <c r="CL413" i="11"/>
  <c r="CL414" i="11"/>
  <c r="CL415" i="11"/>
  <c r="CL416" i="11"/>
  <c r="CL417" i="11"/>
  <c r="CL418" i="11"/>
  <c r="CL419" i="11"/>
  <c r="CL420" i="11"/>
  <c r="CL421" i="11"/>
  <c r="CL422" i="11"/>
  <c r="CL423" i="11"/>
  <c r="CL424" i="11"/>
  <c r="CL425" i="11"/>
  <c r="CL426" i="11"/>
  <c r="CL427" i="11"/>
  <c r="CL428" i="11"/>
  <c r="CL429" i="11"/>
  <c r="CL430" i="11"/>
  <c r="CL431" i="11"/>
  <c r="CL432" i="11"/>
  <c r="CL433" i="11"/>
  <c r="CL434" i="11"/>
  <c r="CL435" i="11"/>
  <c r="CL436" i="11"/>
  <c r="CL437" i="11"/>
  <c r="CL438" i="11"/>
  <c r="CL439" i="11"/>
  <c r="CL440" i="11"/>
  <c r="CL441" i="11"/>
  <c r="CL442" i="11"/>
  <c r="CL443" i="11"/>
  <c r="CL444" i="11"/>
  <c r="CL445" i="11"/>
  <c r="CL446" i="11"/>
  <c r="CL447" i="11"/>
  <c r="CL448" i="11"/>
  <c r="CL449" i="11"/>
  <c r="CL450" i="11"/>
  <c r="CL451" i="11"/>
  <c r="CL452" i="11"/>
  <c r="CL453" i="11"/>
  <c r="CL454" i="11"/>
  <c r="CL455" i="11"/>
  <c r="CL456" i="11"/>
  <c r="CL457" i="11"/>
  <c r="CL458" i="11"/>
  <c r="CL459" i="11"/>
  <c r="CL460" i="11"/>
  <c r="CL461" i="11"/>
  <c r="CL462" i="11"/>
  <c r="CL463" i="11"/>
  <c r="CL464" i="11"/>
  <c r="CL465" i="11"/>
  <c r="CL466" i="11"/>
  <c r="CL467" i="11"/>
  <c r="CL468" i="11"/>
  <c r="CL469" i="11"/>
  <c r="CL470" i="11"/>
  <c r="CL471" i="11"/>
  <c r="CL472" i="11"/>
  <c r="CL473" i="11"/>
  <c r="CL474" i="11"/>
  <c r="CL475" i="11"/>
  <c r="CL476" i="11"/>
  <c r="CL477" i="11"/>
  <c r="CL478" i="11"/>
  <c r="CL479" i="11"/>
  <c r="CL480" i="11"/>
  <c r="CL481" i="11"/>
  <c r="CL482" i="11"/>
  <c r="CL483" i="11"/>
  <c r="CL484" i="11"/>
  <c r="CL485" i="11"/>
  <c r="CL486" i="11"/>
  <c r="CL487" i="11"/>
  <c r="CL488" i="11"/>
  <c r="CL489" i="11"/>
  <c r="CL490" i="11"/>
  <c r="CL491" i="11"/>
  <c r="CL492" i="11"/>
  <c r="CL493" i="11"/>
  <c r="CL494" i="11"/>
  <c r="CL495" i="11"/>
  <c r="CL496" i="11"/>
  <c r="CL497" i="11"/>
  <c r="CL498" i="11"/>
  <c r="CL499" i="11"/>
  <c r="CL500" i="11"/>
  <c r="CG6" i="11"/>
  <c r="G57" i="16"/>
  <c r="H34" i="16"/>
  <c r="H32" i="16"/>
  <c r="H30" i="16"/>
  <c r="G28" i="16"/>
  <c r="CL7" i="11" l="1"/>
  <c r="G83" i="16"/>
  <c r="G81" i="16"/>
  <c r="G79" i="16"/>
  <c r="G77" i="16"/>
  <c r="G75" i="16"/>
  <c r="G73" i="16"/>
  <c r="G71" i="16"/>
  <c r="G69" i="16"/>
  <c r="G67" i="16"/>
  <c r="G65" i="16"/>
  <c r="G63" i="16"/>
  <c r="G61" i="16"/>
  <c r="G59" i="16"/>
  <c r="CJ500" i="11"/>
  <c r="CJ499" i="11"/>
  <c r="CJ498" i="11"/>
  <c r="CJ497" i="11"/>
  <c r="CJ496" i="11"/>
  <c r="CJ495" i="11"/>
  <c r="CJ494" i="11"/>
  <c r="CJ493" i="11"/>
  <c r="CJ492" i="11"/>
  <c r="CJ491" i="11"/>
  <c r="CJ490" i="11"/>
  <c r="CJ489" i="11"/>
  <c r="CJ488" i="11"/>
  <c r="CJ487" i="11"/>
  <c r="CJ486" i="11"/>
  <c r="CJ485" i="11"/>
  <c r="CJ484" i="11"/>
  <c r="CJ483" i="11"/>
  <c r="CJ482" i="11"/>
  <c r="CJ481" i="11"/>
  <c r="CJ480" i="11"/>
  <c r="CJ479" i="11"/>
  <c r="CJ478" i="11"/>
  <c r="CJ477" i="11"/>
  <c r="CJ476" i="11"/>
  <c r="CJ475" i="11"/>
  <c r="CJ474" i="11"/>
  <c r="CJ473" i="11"/>
  <c r="CJ472" i="11"/>
  <c r="CJ471" i="11"/>
  <c r="CJ470" i="11"/>
  <c r="CJ469" i="11"/>
  <c r="CJ468" i="11"/>
  <c r="CJ467" i="11"/>
  <c r="CJ466" i="11"/>
  <c r="CJ465" i="11"/>
  <c r="CJ464" i="11"/>
  <c r="CJ463" i="11"/>
  <c r="CJ462" i="11"/>
  <c r="CJ461" i="11"/>
  <c r="CJ460" i="11"/>
  <c r="CJ459" i="11"/>
  <c r="CJ458" i="11"/>
  <c r="CJ457" i="11"/>
  <c r="CJ456" i="11"/>
  <c r="CJ455" i="11"/>
  <c r="CJ454" i="11"/>
  <c r="CJ453" i="11"/>
  <c r="CJ452" i="11"/>
  <c r="CJ451" i="11"/>
  <c r="CJ450" i="11"/>
  <c r="CJ449" i="11"/>
  <c r="CJ448" i="11"/>
  <c r="CJ447" i="11"/>
  <c r="CJ446" i="11"/>
  <c r="CJ445" i="11"/>
  <c r="CJ444" i="11"/>
  <c r="CJ443" i="11"/>
  <c r="CJ442" i="11"/>
  <c r="CJ441" i="11"/>
  <c r="CJ440" i="11"/>
  <c r="CJ439" i="11"/>
  <c r="CJ438" i="11"/>
  <c r="CJ437" i="11"/>
  <c r="CJ436" i="11"/>
  <c r="CJ435" i="11"/>
  <c r="CJ434" i="11"/>
  <c r="CJ433" i="11"/>
  <c r="CJ432" i="11"/>
  <c r="CJ431" i="11"/>
  <c r="CJ430" i="11"/>
  <c r="CJ429" i="11"/>
  <c r="CJ428" i="11"/>
  <c r="CJ427" i="11"/>
  <c r="CJ426" i="11"/>
  <c r="CJ425" i="11"/>
  <c r="CJ424" i="11"/>
  <c r="CJ423" i="11"/>
  <c r="CJ422" i="11"/>
  <c r="CJ421" i="11"/>
  <c r="CJ420" i="11"/>
  <c r="CJ419" i="11"/>
  <c r="CJ418" i="11"/>
  <c r="CJ417" i="11"/>
  <c r="CJ416" i="11"/>
  <c r="CJ415" i="11"/>
  <c r="CJ414" i="11"/>
  <c r="CJ413" i="11"/>
  <c r="CJ412" i="11"/>
  <c r="CJ411" i="11"/>
  <c r="CJ410" i="11"/>
  <c r="CJ409" i="11"/>
  <c r="CJ408" i="11"/>
  <c r="CJ407" i="11"/>
  <c r="CJ406" i="11"/>
  <c r="CJ405" i="11"/>
  <c r="CJ404" i="11"/>
  <c r="CJ403" i="11"/>
  <c r="CJ402" i="11"/>
  <c r="CJ401" i="11"/>
  <c r="CJ400" i="11"/>
  <c r="CJ399" i="11"/>
  <c r="CJ398" i="11"/>
  <c r="CJ397" i="11"/>
  <c r="CJ396" i="11"/>
  <c r="CJ395" i="11"/>
  <c r="CJ394" i="11"/>
  <c r="CJ393" i="11"/>
  <c r="CJ392" i="11"/>
  <c r="CJ391" i="11"/>
  <c r="CJ390" i="11"/>
  <c r="CJ389" i="11"/>
  <c r="CJ388" i="11"/>
  <c r="CJ387" i="11"/>
  <c r="CJ386" i="11"/>
  <c r="CJ385" i="11"/>
  <c r="CJ384" i="11"/>
  <c r="CJ383" i="11"/>
  <c r="CJ382" i="11"/>
  <c r="CJ381" i="11"/>
  <c r="CJ380" i="11"/>
  <c r="CJ379" i="11"/>
  <c r="CJ378" i="11"/>
  <c r="CJ377" i="11"/>
  <c r="CJ376" i="11"/>
  <c r="CJ375" i="11"/>
  <c r="CJ374" i="11"/>
  <c r="CJ373" i="11"/>
  <c r="CJ372" i="11"/>
  <c r="CJ371" i="11"/>
  <c r="CJ370" i="11"/>
  <c r="CJ369" i="11"/>
  <c r="CJ368" i="11"/>
  <c r="CJ367" i="11"/>
  <c r="CJ366" i="11"/>
  <c r="CJ365" i="11"/>
  <c r="CJ364" i="11"/>
  <c r="CJ363" i="11"/>
  <c r="CJ362" i="11"/>
  <c r="CJ361" i="11"/>
  <c r="CJ360" i="11"/>
  <c r="CJ359" i="11"/>
  <c r="CJ358" i="11"/>
  <c r="CJ357" i="11"/>
  <c r="CJ356" i="11"/>
  <c r="CJ355" i="11"/>
  <c r="CJ354" i="11"/>
  <c r="CJ353" i="11"/>
  <c r="CJ352" i="11"/>
  <c r="CJ351" i="11"/>
  <c r="CJ350" i="11"/>
  <c r="CJ349" i="11"/>
  <c r="CJ348" i="11"/>
  <c r="CJ347" i="11"/>
  <c r="CJ346" i="11"/>
  <c r="CJ345" i="11"/>
  <c r="CJ344" i="11"/>
  <c r="CJ343" i="11"/>
  <c r="CJ342" i="11"/>
  <c r="CJ341" i="11"/>
  <c r="CJ340" i="11"/>
  <c r="CJ339" i="11"/>
  <c r="CJ338" i="11"/>
  <c r="CJ337" i="11"/>
  <c r="CJ336" i="11"/>
  <c r="CJ335" i="11"/>
  <c r="CJ334" i="11"/>
  <c r="CJ333" i="11"/>
  <c r="CJ332" i="11"/>
  <c r="CJ331" i="11"/>
  <c r="CJ330" i="11"/>
  <c r="CJ329" i="11"/>
  <c r="CJ328" i="11"/>
  <c r="CJ327" i="11"/>
  <c r="CJ326" i="11"/>
  <c r="CJ325" i="11"/>
  <c r="CJ324" i="11"/>
  <c r="CJ323" i="11"/>
  <c r="CJ322" i="11"/>
  <c r="CJ321" i="11"/>
  <c r="CJ320" i="11"/>
  <c r="CJ319" i="11"/>
  <c r="CJ318" i="11"/>
  <c r="CJ317" i="11"/>
  <c r="CJ316" i="11"/>
  <c r="CJ315" i="11"/>
  <c r="CJ314" i="11"/>
  <c r="CJ313" i="11"/>
  <c r="CJ312" i="11"/>
  <c r="CJ311" i="11"/>
  <c r="CJ310" i="11"/>
  <c r="CJ309" i="11"/>
  <c r="CJ308" i="11"/>
  <c r="CJ307" i="11"/>
  <c r="CJ306" i="11"/>
  <c r="CJ305" i="11"/>
  <c r="CJ304" i="11"/>
  <c r="CJ303" i="11"/>
  <c r="CJ302" i="11"/>
  <c r="CJ301" i="11"/>
  <c r="CJ300" i="11"/>
  <c r="CJ299" i="11"/>
  <c r="CJ298" i="11"/>
  <c r="CJ297" i="11"/>
  <c r="CJ296" i="11"/>
  <c r="CJ295" i="11"/>
  <c r="CJ294" i="11"/>
  <c r="CJ293" i="11"/>
  <c r="CJ292" i="11"/>
  <c r="CJ291" i="11"/>
  <c r="CJ290" i="11"/>
  <c r="CJ289" i="11"/>
  <c r="CJ288" i="11"/>
  <c r="CJ287" i="11"/>
  <c r="CJ286" i="11"/>
  <c r="CJ285" i="11"/>
  <c r="CJ284" i="11"/>
  <c r="CJ283" i="11"/>
  <c r="CJ282" i="11"/>
  <c r="CJ281" i="11"/>
  <c r="CJ280" i="11"/>
  <c r="CJ279" i="11"/>
  <c r="CJ278" i="11"/>
  <c r="CJ277" i="11"/>
  <c r="CJ276" i="11"/>
  <c r="CJ275" i="11"/>
  <c r="CJ274" i="11"/>
  <c r="CJ273" i="11"/>
  <c r="CJ272" i="11"/>
  <c r="CJ271" i="11"/>
  <c r="CJ270" i="11"/>
  <c r="CJ269" i="11"/>
  <c r="CJ268" i="11"/>
  <c r="CJ267" i="11"/>
  <c r="CJ266" i="11"/>
  <c r="CJ265" i="11"/>
  <c r="CJ264" i="11"/>
  <c r="CJ263" i="11"/>
  <c r="CJ262" i="11"/>
  <c r="CJ261" i="11"/>
  <c r="CJ260" i="11"/>
  <c r="CJ259" i="11"/>
  <c r="CJ258" i="11"/>
  <c r="CJ257" i="11"/>
  <c r="CJ256" i="11"/>
  <c r="CJ255" i="11"/>
  <c r="CJ254" i="11"/>
  <c r="CJ253" i="11"/>
  <c r="CJ252" i="11"/>
  <c r="CJ251" i="11"/>
  <c r="CJ250" i="11"/>
  <c r="CJ249" i="11"/>
  <c r="CJ248" i="11"/>
  <c r="CJ247" i="11"/>
  <c r="CJ246" i="11"/>
  <c r="CJ245" i="11"/>
  <c r="CJ244" i="11"/>
  <c r="CJ243" i="11"/>
  <c r="CJ242" i="11"/>
  <c r="CJ241" i="11"/>
  <c r="CJ240" i="11"/>
  <c r="CJ239" i="11"/>
  <c r="CJ238" i="11"/>
  <c r="CJ237" i="11"/>
  <c r="CJ236" i="11"/>
  <c r="CJ235" i="11"/>
  <c r="CJ234" i="11"/>
  <c r="CJ233" i="11"/>
  <c r="CJ232" i="11"/>
  <c r="CJ231" i="11"/>
  <c r="CJ230" i="11"/>
  <c r="CJ229" i="11"/>
  <c r="CJ228" i="11"/>
  <c r="CJ227" i="11"/>
  <c r="CJ226" i="11"/>
  <c r="CJ225" i="11"/>
  <c r="CJ224" i="11"/>
  <c r="CJ223" i="11"/>
  <c r="CJ222" i="11"/>
  <c r="CJ221" i="11"/>
  <c r="CJ220" i="11"/>
  <c r="CJ219" i="11"/>
  <c r="CJ218" i="11"/>
  <c r="CJ217" i="11"/>
  <c r="CJ216" i="11"/>
  <c r="CJ215" i="11"/>
  <c r="CJ214" i="11"/>
  <c r="CJ213" i="11"/>
  <c r="CJ212" i="11"/>
  <c r="CJ211" i="11"/>
  <c r="CJ210" i="11"/>
  <c r="CJ209" i="11"/>
  <c r="CJ208" i="11"/>
  <c r="CJ207" i="11"/>
  <c r="CJ206" i="11"/>
  <c r="CJ205" i="11"/>
  <c r="CJ204" i="11"/>
  <c r="CJ203" i="11"/>
  <c r="CJ202" i="11"/>
  <c r="CJ201" i="11"/>
  <c r="CJ200" i="11"/>
  <c r="CJ199" i="11"/>
  <c r="CJ198" i="11"/>
  <c r="CJ197" i="11"/>
  <c r="CJ196" i="11"/>
  <c r="CJ195" i="11"/>
  <c r="CJ194" i="11"/>
  <c r="CJ193" i="11"/>
  <c r="CJ192" i="11"/>
  <c r="CJ191" i="11"/>
  <c r="CJ190" i="11"/>
  <c r="CJ189" i="11"/>
  <c r="CJ188" i="11"/>
  <c r="CJ187" i="11"/>
  <c r="CJ186" i="11"/>
  <c r="CJ185" i="11"/>
  <c r="CJ184" i="11"/>
  <c r="CJ183" i="11"/>
  <c r="CJ182" i="11"/>
  <c r="CJ181" i="11"/>
  <c r="CJ180" i="11"/>
  <c r="CJ179" i="11"/>
  <c r="CJ178" i="11"/>
  <c r="CJ177" i="11"/>
  <c r="CJ176" i="11"/>
  <c r="CJ175" i="11"/>
  <c r="CJ174" i="11"/>
  <c r="CJ173" i="11"/>
  <c r="CJ172" i="11"/>
  <c r="CJ171" i="11"/>
  <c r="CJ170" i="11"/>
  <c r="CJ169" i="11"/>
  <c r="CJ168" i="11"/>
  <c r="CJ167" i="11"/>
  <c r="CJ166" i="11"/>
  <c r="CJ165" i="11"/>
  <c r="CJ164" i="11"/>
  <c r="CJ163" i="11"/>
  <c r="CJ162" i="11"/>
  <c r="CJ161" i="11"/>
  <c r="CJ160" i="11"/>
  <c r="CJ159" i="11"/>
  <c r="CJ158" i="11"/>
  <c r="CJ157" i="11"/>
  <c r="CJ156" i="11"/>
  <c r="CJ155" i="11"/>
  <c r="CJ154" i="11"/>
  <c r="CJ153" i="11"/>
  <c r="CJ152" i="11"/>
  <c r="CJ151" i="11"/>
  <c r="CJ150" i="11"/>
  <c r="CJ149" i="11"/>
  <c r="CJ148" i="11"/>
  <c r="CJ147" i="11"/>
  <c r="CJ146" i="11"/>
  <c r="CJ145" i="11"/>
  <c r="CJ144" i="11"/>
  <c r="CJ143" i="11"/>
  <c r="CJ142" i="11"/>
  <c r="CJ141" i="11"/>
  <c r="CJ140" i="11"/>
  <c r="CJ139" i="11"/>
  <c r="CJ138" i="11"/>
  <c r="CJ137" i="11"/>
  <c r="CJ136" i="11"/>
  <c r="CJ135" i="11"/>
  <c r="CJ134" i="11"/>
  <c r="CJ133" i="11"/>
  <c r="CJ132" i="11"/>
  <c r="CJ131" i="11"/>
  <c r="CJ130" i="11"/>
  <c r="CJ129" i="11"/>
  <c r="CJ128" i="11"/>
  <c r="CJ127" i="11"/>
  <c r="CJ126" i="11"/>
  <c r="CJ125" i="11"/>
  <c r="CJ124" i="11"/>
  <c r="CJ123" i="11"/>
  <c r="CJ122" i="11"/>
  <c r="CJ121" i="11"/>
  <c r="CJ120" i="11"/>
  <c r="CJ119" i="11"/>
  <c r="CJ118" i="11"/>
  <c r="CJ117" i="11"/>
  <c r="CJ116" i="11"/>
  <c r="CJ115" i="11"/>
  <c r="CJ114" i="11"/>
  <c r="CJ113" i="11"/>
  <c r="CJ112" i="11"/>
  <c r="CJ111" i="11"/>
  <c r="CJ110" i="11"/>
  <c r="CJ109" i="11"/>
  <c r="CJ108" i="11"/>
  <c r="CJ107" i="11"/>
  <c r="CJ106" i="11"/>
  <c r="CJ105" i="11"/>
  <c r="CJ104" i="11"/>
  <c r="CJ103" i="11"/>
  <c r="CJ102" i="11"/>
  <c r="CJ101" i="11"/>
  <c r="CJ100" i="11"/>
  <c r="CJ99" i="11"/>
  <c r="CJ98" i="11"/>
  <c r="CJ97" i="11"/>
  <c r="CJ96" i="11"/>
  <c r="CJ95" i="11"/>
  <c r="CJ94" i="11"/>
  <c r="CJ93" i="11"/>
  <c r="CJ92" i="11"/>
  <c r="CJ91" i="11"/>
  <c r="CJ90" i="11"/>
  <c r="CJ89" i="11"/>
  <c r="CJ88" i="11"/>
  <c r="CJ87" i="11"/>
  <c r="CJ86" i="11"/>
  <c r="CJ85" i="11"/>
  <c r="CJ84" i="11"/>
  <c r="CJ83" i="11"/>
  <c r="CJ82" i="11"/>
  <c r="CJ81" i="11"/>
  <c r="CJ80" i="11"/>
  <c r="CJ79" i="11"/>
  <c r="CJ78" i="11"/>
  <c r="CJ77" i="11"/>
  <c r="CJ76" i="11"/>
  <c r="CJ75" i="11"/>
  <c r="CJ74" i="11"/>
  <c r="CJ73" i="11"/>
  <c r="CJ72" i="11"/>
  <c r="CJ71" i="11"/>
  <c r="CJ70" i="11"/>
  <c r="CJ69" i="11"/>
  <c r="CJ68" i="11"/>
  <c r="CJ67" i="11"/>
  <c r="CJ66" i="11"/>
  <c r="CJ65" i="11"/>
  <c r="CJ64" i="11"/>
  <c r="CJ63" i="11"/>
  <c r="CJ62" i="11"/>
  <c r="CJ61" i="11"/>
  <c r="CJ60" i="11"/>
  <c r="CJ59" i="11"/>
  <c r="CJ58" i="11"/>
  <c r="CJ57" i="11"/>
  <c r="CJ56" i="11"/>
  <c r="CJ55" i="11"/>
  <c r="CJ54" i="11"/>
  <c r="CJ53" i="11"/>
  <c r="CJ52" i="11"/>
  <c r="CJ51" i="11"/>
  <c r="CJ50" i="11"/>
  <c r="CJ49" i="11"/>
  <c r="CJ48" i="11"/>
  <c r="CJ47" i="11"/>
  <c r="CJ46" i="11"/>
  <c r="CJ45" i="11"/>
  <c r="CJ44" i="11"/>
  <c r="CJ43" i="11"/>
  <c r="CJ42" i="11"/>
  <c r="CJ41" i="11"/>
  <c r="CJ40" i="11"/>
  <c r="CJ39" i="11"/>
  <c r="CJ38" i="11"/>
  <c r="CJ37" i="11"/>
  <c r="CJ36" i="11"/>
  <c r="CJ35" i="11"/>
  <c r="CJ34" i="11"/>
  <c r="CJ33" i="11"/>
  <c r="CJ32" i="11"/>
  <c r="CJ31" i="11"/>
  <c r="CJ30" i="11"/>
  <c r="CJ29" i="11"/>
  <c r="CJ28" i="11"/>
  <c r="CJ27" i="11"/>
  <c r="CJ26" i="11"/>
  <c r="CJ25" i="11"/>
  <c r="CJ24" i="11"/>
  <c r="CJ23" i="11"/>
  <c r="CJ22" i="11"/>
  <c r="CJ21" i="11"/>
  <c r="CJ20" i="11"/>
  <c r="CJ19" i="11"/>
  <c r="CJ18" i="11"/>
  <c r="CJ17" i="11"/>
  <c r="CJ16" i="11"/>
  <c r="CJ15" i="11"/>
  <c r="CJ14" i="11"/>
  <c r="CJ13" i="11"/>
  <c r="CJ12" i="11"/>
  <c r="CJ11" i="11"/>
  <c r="CJ10" i="11"/>
  <c r="CJ9" i="11"/>
  <c r="CJ8" i="11"/>
  <c r="CJ7" i="11"/>
  <c r="CJ4" i="11"/>
  <c r="CJ3" i="11"/>
  <c r="C497" i="20" l="1"/>
  <c r="C433" i="20"/>
  <c r="C369" i="20"/>
  <c r="C305" i="20"/>
  <c r="C241" i="20"/>
  <c r="C177" i="20"/>
  <c r="C113" i="20"/>
  <c r="C49" i="20"/>
  <c r="C462" i="20"/>
  <c r="C262" i="20"/>
  <c r="C62" i="20"/>
  <c r="C456" i="20"/>
  <c r="C392" i="20"/>
  <c r="C328" i="20"/>
  <c r="C264" i="20"/>
  <c r="C200" i="20"/>
  <c r="C136" i="20"/>
  <c r="C72" i="20"/>
  <c r="C8" i="20"/>
  <c r="C302" i="20"/>
  <c r="C102" i="20"/>
  <c r="C471" i="20"/>
  <c r="C407" i="20"/>
  <c r="C343" i="20"/>
  <c r="C279" i="20"/>
  <c r="C215" i="20"/>
  <c r="C151" i="20"/>
  <c r="C87" i="20"/>
  <c r="C23" i="20"/>
  <c r="C358" i="20"/>
  <c r="C182" i="20"/>
  <c r="C268" i="20"/>
  <c r="C437" i="20"/>
  <c r="C373" i="20"/>
  <c r="C309" i="20"/>
  <c r="C245" i="20"/>
  <c r="C181" i="20"/>
  <c r="C117" i="20"/>
  <c r="C53" i="20"/>
  <c r="C444" i="20"/>
  <c r="C380" i="20"/>
  <c r="C316" i="20"/>
  <c r="C476" i="20"/>
  <c r="C306" i="20"/>
  <c r="C122" i="20"/>
  <c r="C475" i="20"/>
  <c r="C130" i="20"/>
  <c r="C363" i="20"/>
  <c r="C162" i="20"/>
  <c r="C4" i="20"/>
  <c r="C194" i="20"/>
  <c r="C362" i="20"/>
  <c r="C156" i="20"/>
  <c r="C27" i="20"/>
  <c r="C148" i="20"/>
  <c r="C355" i="20"/>
  <c r="C155" i="20"/>
  <c r="C67" i="20"/>
  <c r="C442" i="20"/>
  <c r="C211" i="20"/>
  <c r="C42" i="20"/>
  <c r="C275" i="20"/>
  <c r="C100" i="20"/>
  <c r="C195" i="20"/>
  <c r="C68" i="20"/>
  <c r="C147" i="20"/>
  <c r="C296" i="20"/>
  <c r="C40" i="20"/>
  <c r="C14" i="20"/>
  <c r="C311" i="20"/>
  <c r="C119" i="20"/>
  <c r="C270" i="20"/>
  <c r="C405" i="20"/>
  <c r="C277" i="20"/>
  <c r="C85" i="20"/>
  <c r="C348" i="20"/>
  <c r="C434" i="20"/>
  <c r="C26" i="20"/>
  <c r="C131" i="20"/>
  <c r="C74" i="20"/>
  <c r="C482" i="20"/>
  <c r="C84" i="20"/>
  <c r="C403" i="20"/>
  <c r="C393" i="20"/>
  <c r="C265" i="20"/>
  <c r="C73" i="20"/>
  <c r="C342" i="20"/>
  <c r="C416" i="20"/>
  <c r="C224" i="20"/>
  <c r="C96" i="20"/>
  <c r="C174" i="20"/>
  <c r="C431" i="20"/>
  <c r="C239" i="20"/>
  <c r="C47" i="20"/>
  <c r="C70" i="20"/>
  <c r="C269" i="20"/>
  <c r="C77" i="20"/>
  <c r="C340" i="20"/>
  <c r="C186" i="20"/>
  <c r="C379" i="20"/>
  <c r="C44" i="20"/>
  <c r="C474" i="20"/>
  <c r="C123" i="20"/>
  <c r="C82" i="20"/>
  <c r="C385" i="20"/>
  <c r="C129" i="20"/>
  <c r="C318" i="20"/>
  <c r="C408" i="20"/>
  <c r="C152" i="20"/>
  <c r="C150" i="20"/>
  <c r="C295" i="20"/>
  <c r="C406" i="20"/>
  <c r="C453" i="20"/>
  <c r="C133" i="20"/>
  <c r="C396" i="20"/>
  <c r="C163" i="20"/>
  <c r="C203" i="20"/>
  <c r="C202" i="20"/>
  <c r="C196" i="20"/>
  <c r="C252" i="20"/>
  <c r="C313" i="20"/>
  <c r="C249" i="20"/>
  <c r="C57" i="20"/>
  <c r="C294" i="20"/>
  <c r="C400" i="20"/>
  <c r="C208" i="20"/>
  <c r="C16" i="20"/>
  <c r="C126" i="20"/>
  <c r="C287" i="20"/>
  <c r="C95" i="20"/>
  <c r="C206" i="20"/>
  <c r="C381" i="20"/>
  <c r="C189" i="20"/>
  <c r="C452" i="20"/>
  <c r="C338" i="20"/>
  <c r="C395" i="20"/>
  <c r="C394" i="20"/>
  <c r="C387" i="20"/>
  <c r="C467" i="20"/>
  <c r="C489" i="20"/>
  <c r="C425" i="20"/>
  <c r="C361" i="20"/>
  <c r="C297" i="20"/>
  <c r="C233" i="20"/>
  <c r="C169" i="20"/>
  <c r="C105" i="20"/>
  <c r="C41" i="20"/>
  <c r="C438" i="20"/>
  <c r="C238" i="20"/>
  <c r="C38" i="20"/>
  <c r="C448" i="20"/>
  <c r="C384" i="20"/>
  <c r="C320" i="20"/>
  <c r="C256" i="20"/>
  <c r="C192" i="20"/>
  <c r="C128" i="20"/>
  <c r="C64" i="20"/>
  <c r="C486" i="20"/>
  <c r="C278" i="20"/>
  <c r="C78" i="20"/>
  <c r="C463" i="20"/>
  <c r="C399" i="20"/>
  <c r="C335" i="20"/>
  <c r="C271" i="20"/>
  <c r="C207" i="20"/>
  <c r="C143" i="20"/>
  <c r="C79" i="20"/>
  <c r="C15" i="20"/>
  <c r="C334" i="20"/>
  <c r="C158" i="20"/>
  <c r="C493" i="20"/>
  <c r="C429" i="20"/>
  <c r="C365" i="20"/>
  <c r="C301" i="20"/>
  <c r="C237" i="20"/>
  <c r="C173" i="20"/>
  <c r="C109" i="20"/>
  <c r="C45" i="20"/>
  <c r="C436" i="20"/>
  <c r="C372" i="20"/>
  <c r="C308" i="20"/>
  <c r="C468" i="20"/>
  <c r="C274" i="20"/>
  <c r="C99" i="20"/>
  <c r="C259" i="20"/>
  <c r="C43" i="20"/>
  <c r="C331" i="20"/>
  <c r="C139" i="20"/>
  <c r="C386" i="20"/>
  <c r="C107" i="20"/>
  <c r="C330" i="20"/>
  <c r="C138" i="20"/>
  <c r="C450" i="20"/>
  <c r="C66" i="20"/>
  <c r="C323" i="20"/>
  <c r="C132" i="20"/>
  <c r="C443" i="20"/>
  <c r="C410" i="20"/>
  <c r="C188" i="20"/>
  <c r="C19" i="20"/>
  <c r="C251" i="20"/>
  <c r="C218" i="20"/>
  <c r="C260" i="20"/>
  <c r="C346" i="20"/>
  <c r="C210" i="20"/>
  <c r="C232" i="20"/>
  <c r="C104" i="20"/>
  <c r="C198" i="20"/>
  <c r="C375" i="20"/>
  <c r="C183" i="20"/>
  <c r="C454" i="20"/>
  <c r="C94" i="20"/>
  <c r="C341" i="20"/>
  <c r="C149" i="20"/>
  <c r="C412" i="20"/>
  <c r="C204" i="20"/>
  <c r="C490" i="20"/>
  <c r="C483" i="20"/>
  <c r="C108" i="20"/>
  <c r="C418" i="20"/>
  <c r="C124" i="20"/>
  <c r="C187" i="20"/>
  <c r="C457" i="20"/>
  <c r="C201" i="20"/>
  <c r="C9" i="20"/>
  <c r="C480" i="20"/>
  <c r="C288" i="20"/>
  <c r="C32" i="20"/>
  <c r="C495" i="20"/>
  <c r="C303" i="20"/>
  <c r="C111" i="20"/>
  <c r="C246" i="20"/>
  <c r="C333" i="20"/>
  <c r="C141" i="20"/>
  <c r="C13" i="20"/>
  <c r="C402" i="20"/>
  <c r="C459" i="20"/>
  <c r="C458" i="20"/>
  <c r="C451" i="20"/>
  <c r="C282" i="20"/>
  <c r="C449" i="20"/>
  <c r="C193" i="20"/>
  <c r="C118" i="20"/>
  <c r="C344" i="20"/>
  <c r="C88" i="20"/>
  <c r="C487" i="20"/>
  <c r="C231" i="20"/>
  <c r="C39" i="20"/>
  <c r="C389" i="20"/>
  <c r="C197" i="20"/>
  <c r="C332" i="20"/>
  <c r="C11" i="20"/>
  <c r="C34" i="20"/>
  <c r="C28" i="20"/>
  <c r="C236" i="20"/>
  <c r="C339" i="20"/>
  <c r="C441" i="20"/>
  <c r="C185" i="20"/>
  <c r="C470" i="20"/>
  <c r="C464" i="20"/>
  <c r="C272" i="20"/>
  <c r="C80" i="20"/>
  <c r="C479" i="20"/>
  <c r="C223" i="20"/>
  <c r="C31" i="20"/>
  <c r="C22" i="20"/>
  <c r="C317" i="20"/>
  <c r="C61" i="20"/>
  <c r="C484" i="20"/>
  <c r="C212" i="20"/>
  <c r="C315" i="20"/>
  <c r="C235" i="20"/>
  <c r="C234" i="20"/>
  <c r="C481" i="20"/>
  <c r="C417" i="20"/>
  <c r="C353" i="20"/>
  <c r="C289" i="20"/>
  <c r="C225" i="20"/>
  <c r="C161" i="20"/>
  <c r="C97" i="20"/>
  <c r="C33" i="20"/>
  <c r="C422" i="20"/>
  <c r="C214" i="20"/>
  <c r="C6" i="20"/>
  <c r="C440" i="20"/>
  <c r="C376" i="20"/>
  <c r="C312" i="20"/>
  <c r="C248" i="20"/>
  <c r="C184" i="20"/>
  <c r="C120" i="20"/>
  <c r="C56" i="20"/>
  <c r="C446" i="20"/>
  <c r="C254" i="20"/>
  <c r="C54" i="20"/>
  <c r="C455" i="20"/>
  <c r="C391" i="20"/>
  <c r="C327" i="20"/>
  <c r="C263" i="20"/>
  <c r="C199" i="20"/>
  <c r="C135" i="20"/>
  <c r="C71" i="20"/>
  <c r="C7" i="20"/>
  <c r="C310" i="20"/>
  <c r="C134" i="20"/>
  <c r="C485" i="20"/>
  <c r="C421" i="20"/>
  <c r="C357" i="20"/>
  <c r="C293" i="20"/>
  <c r="C229" i="20"/>
  <c r="C165" i="20"/>
  <c r="C101" i="20"/>
  <c r="C37" i="20"/>
  <c r="C428" i="20"/>
  <c r="C364" i="20"/>
  <c r="C300" i="20"/>
  <c r="C491" i="20"/>
  <c r="C250" i="20"/>
  <c r="C76" i="20"/>
  <c r="C172" i="20"/>
  <c r="C146" i="20"/>
  <c r="C299" i="20"/>
  <c r="C116" i="20"/>
  <c r="C322" i="20"/>
  <c r="C20" i="20"/>
  <c r="C298" i="20"/>
  <c r="C115" i="20"/>
  <c r="C290" i="20"/>
  <c r="C164" i="20"/>
  <c r="C291" i="20"/>
  <c r="C114" i="20"/>
  <c r="C258" i="20"/>
  <c r="C378" i="20"/>
  <c r="C170" i="20"/>
  <c r="C466" i="20"/>
  <c r="C228" i="20"/>
  <c r="C266" i="20"/>
  <c r="C92" i="20"/>
  <c r="C36" i="20"/>
  <c r="C171" i="20"/>
  <c r="C435" i="20"/>
  <c r="C360" i="20"/>
  <c r="C168" i="20"/>
  <c r="C390" i="20"/>
  <c r="C439" i="20"/>
  <c r="C247" i="20"/>
  <c r="C55" i="20"/>
  <c r="C469" i="20"/>
  <c r="C213" i="20"/>
  <c r="C21" i="20"/>
  <c r="C284" i="20"/>
  <c r="C35" i="20"/>
  <c r="C75" i="20"/>
  <c r="C243" i="20"/>
  <c r="C242" i="20"/>
  <c r="C314" i="20"/>
  <c r="C329" i="20"/>
  <c r="C137" i="20"/>
  <c r="C142" i="20"/>
  <c r="C352" i="20"/>
  <c r="C160" i="20"/>
  <c r="C374" i="20"/>
  <c r="C367" i="20"/>
  <c r="C175" i="20"/>
  <c r="C430" i="20"/>
  <c r="C397" i="20"/>
  <c r="C205" i="20"/>
  <c r="C404" i="20"/>
  <c r="C12" i="20"/>
  <c r="C52" i="20"/>
  <c r="C51" i="20"/>
  <c r="C354" i="20"/>
  <c r="C371" i="20"/>
  <c r="C321" i="20"/>
  <c r="C65" i="20"/>
  <c r="C472" i="20"/>
  <c r="C216" i="20"/>
  <c r="C350" i="20"/>
  <c r="C359" i="20"/>
  <c r="C103" i="20"/>
  <c r="C46" i="20"/>
  <c r="C261" i="20"/>
  <c r="C5" i="20"/>
  <c r="C370" i="20"/>
  <c r="C427" i="20"/>
  <c r="C426" i="20"/>
  <c r="C419" i="20"/>
  <c r="C83" i="20"/>
  <c r="C377" i="20"/>
  <c r="C121" i="20"/>
  <c r="C86" i="20"/>
  <c r="C336" i="20"/>
  <c r="C144" i="20"/>
  <c r="C326" i="20"/>
  <c r="C415" i="20"/>
  <c r="C159" i="20"/>
  <c r="C382" i="20"/>
  <c r="C445" i="20"/>
  <c r="C125" i="20"/>
  <c r="C324" i="20"/>
  <c r="C50" i="20"/>
  <c r="C91" i="20"/>
  <c r="C179" i="20"/>
  <c r="C178" i="20"/>
  <c r="C60" i="20"/>
  <c r="C473" i="20"/>
  <c r="C409" i="20"/>
  <c r="C345" i="20"/>
  <c r="C281" i="20"/>
  <c r="C217" i="20"/>
  <c r="C153" i="20"/>
  <c r="C89" i="20"/>
  <c r="C25" i="20"/>
  <c r="C398" i="20"/>
  <c r="C190" i="20"/>
  <c r="C496" i="20"/>
  <c r="C432" i="20"/>
  <c r="C368" i="20"/>
  <c r="C304" i="20"/>
  <c r="C240" i="20"/>
  <c r="C176" i="20"/>
  <c r="C112" i="20"/>
  <c r="C48" i="20"/>
  <c r="C414" i="20"/>
  <c r="C230" i="20"/>
  <c r="C30" i="20"/>
  <c r="C447" i="20"/>
  <c r="C383" i="20"/>
  <c r="C319" i="20"/>
  <c r="C255" i="20"/>
  <c r="C191" i="20"/>
  <c r="C127" i="20"/>
  <c r="C63" i="20"/>
  <c r="C494" i="20"/>
  <c r="C286" i="20"/>
  <c r="C110" i="20"/>
  <c r="C477" i="20"/>
  <c r="C413" i="20"/>
  <c r="C349" i="20"/>
  <c r="C285" i="20"/>
  <c r="C221" i="20"/>
  <c r="C157" i="20"/>
  <c r="C93" i="20"/>
  <c r="C29" i="20"/>
  <c r="C420" i="20"/>
  <c r="C356" i="20"/>
  <c r="C292" i="20"/>
  <c r="C460" i="20"/>
  <c r="C227" i="20"/>
  <c r="C58" i="20"/>
  <c r="C90" i="20"/>
  <c r="C59" i="20"/>
  <c r="C267" i="20"/>
  <c r="C98" i="20"/>
  <c r="C465" i="20"/>
  <c r="C401" i="20"/>
  <c r="C337" i="20"/>
  <c r="C273" i="20"/>
  <c r="C209" i="20"/>
  <c r="C145" i="20"/>
  <c r="C81" i="20"/>
  <c r="C17" i="20"/>
  <c r="C366" i="20"/>
  <c r="C166" i="20"/>
  <c r="C488" i="20"/>
  <c r="C424" i="20"/>
  <c r="C244" i="20"/>
  <c r="C461" i="20"/>
  <c r="C276" i="20"/>
  <c r="C226" i="20"/>
  <c r="C220" i="20"/>
  <c r="C219" i="20"/>
  <c r="C106" i="20"/>
  <c r="C257" i="20"/>
  <c r="C478" i="20"/>
  <c r="C280" i="20"/>
  <c r="C24" i="20"/>
  <c r="C423" i="20"/>
  <c r="C167" i="20"/>
  <c r="C222" i="20"/>
  <c r="C325" i="20"/>
  <c r="C69" i="20"/>
  <c r="C492" i="20"/>
  <c r="C283" i="20"/>
  <c r="C411" i="20"/>
  <c r="C347" i="20"/>
  <c r="C18" i="20"/>
  <c r="C351" i="20"/>
  <c r="C253" i="20"/>
  <c r="C388" i="20"/>
  <c r="C140" i="20"/>
  <c r="C180" i="20"/>
  <c r="C10" i="20"/>
  <c r="C154" i="20"/>
  <c r="C307" i="20"/>
  <c r="C3" i="20"/>
  <c r="CG7" i="11"/>
  <c r="CG8" i="11"/>
  <c r="CG9" i="11"/>
  <c r="CG12" i="11"/>
  <c r="CG13" i="11"/>
  <c r="CG14" i="11"/>
  <c r="CG15" i="11"/>
  <c r="CG16" i="11"/>
  <c r="CG17" i="11"/>
  <c r="CG18" i="11"/>
  <c r="CG19" i="11"/>
  <c r="CG20" i="11"/>
  <c r="CG21" i="11"/>
  <c r="CG22" i="11"/>
  <c r="CG23" i="11"/>
  <c r="CG24" i="11"/>
  <c r="CG25" i="11"/>
  <c r="CG26" i="11"/>
  <c r="CG27" i="11"/>
  <c r="CG28" i="11"/>
  <c r="CG29" i="11"/>
  <c r="CG30" i="11"/>
  <c r="CG31" i="11"/>
  <c r="CG32" i="11"/>
  <c r="CG33" i="11"/>
  <c r="CG34" i="11"/>
  <c r="CG35" i="11"/>
  <c r="CG36" i="11"/>
  <c r="CG37" i="11"/>
  <c r="CG38" i="11"/>
  <c r="CG39" i="11"/>
  <c r="CG40" i="11"/>
  <c r="CG41" i="11"/>
  <c r="CG42" i="11"/>
  <c r="CG43" i="11"/>
  <c r="CG44" i="11"/>
  <c r="CG45" i="11"/>
  <c r="CG46" i="11"/>
  <c r="CG47" i="11"/>
  <c r="CG48" i="11"/>
  <c r="CG49" i="11"/>
  <c r="CG50" i="11"/>
  <c r="CG51" i="11"/>
  <c r="CG52" i="11"/>
  <c r="CG53" i="11"/>
  <c r="CG54" i="11"/>
  <c r="CG55" i="11"/>
  <c r="CG56" i="11"/>
  <c r="CG57" i="11"/>
  <c r="CG58" i="11"/>
  <c r="CG59" i="11"/>
  <c r="CG60" i="11"/>
  <c r="CG61" i="11"/>
  <c r="CG62" i="11"/>
  <c r="CG63" i="11"/>
  <c r="CG64" i="11"/>
  <c r="CG65" i="11"/>
  <c r="CG66" i="11"/>
  <c r="CG67" i="11"/>
  <c r="CG68" i="11"/>
  <c r="CG69" i="11"/>
  <c r="CG70" i="11"/>
  <c r="CG71" i="11"/>
  <c r="CG72" i="11"/>
  <c r="CG73" i="11"/>
  <c r="CG74" i="11"/>
  <c r="CG75" i="11"/>
  <c r="CG76" i="11"/>
  <c r="CG77" i="11"/>
  <c r="CG78" i="11"/>
  <c r="CG79" i="11"/>
  <c r="CG80" i="11"/>
  <c r="CG81" i="11"/>
  <c r="CG82" i="11"/>
  <c r="CG83" i="11"/>
  <c r="CG84" i="11"/>
  <c r="CG85" i="11"/>
  <c r="CG86" i="11"/>
  <c r="CG87" i="11"/>
  <c r="CG88" i="11"/>
  <c r="CG89" i="11"/>
  <c r="CG90" i="11"/>
  <c r="CG91" i="11"/>
  <c r="CG92" i="11"/>
  <c r="CG93" i="11"/>
  <c r="CG94" i="11"/>
  <c r="CG95" i="11"/>
  <c r="CG96" i="11"/>
  <c r="CG97" i="11"/>
  <c r="CG98" i="11"/>
  <c r="CG99" i="11"/>
  <c r="CG100" i="11"/>
  <c r="CG101" i="11"/>
  <c r="CG102" i="11"/>
  <c r="CG103" i="11"/>
  <c r="CG104" i="11"/>
  <c r="CG105" i="11"/>
  <c r="CG106" i="11"/>
  <c r="CG107" i="11"/>
  <c r="CG108" i="11"/>
  <c r="CG109" i="11"/>
  <c r="CG110" i="11"/>
  <c r="CG111" i="11"/>
  <c r="CG112" i="11"/>
  <c r="CG113" i="11"/>
  <c r="CG114" i="11"/>
  <c r="CG115" i="11"/>
  <c r="CG116" i="11"/>
  <c r="CG117" i="11"/>
  <c r="CG118" i="11"/>
  <c r="CG119" i="11"/>
  <c r="CG120" i="11"/>
  <c r="CG121" i="11"/>
  <c r="CG122" i="11"/>
  <c r="CG123" i="11"/>
  <c r="CG124" i="11"/>
  <c r="CG125" i="11"/>
  <c r="CG126" i="11"/>
  <c r="CG127" i="11"/>
  <c r="CG128" i="11"/>
  <c r="CG129" i="11"/>
  <c r="CG130" i="11"/>
  <c r="CG131" i="11"/>
  <c r="CG132" i="11"/>
  <c r="CG133" i="11"/>
  <c r="CG134" i="11"/>
  <c r="CG135" i="11"/>
  <c r="CG136" i="11"/>
  <c r="CG137" i="11"/>
  <c r="CG138" i="11"/>
  <c r="CG139" i="11"/>
  <c r="CG140" i="11"/>
  <c r="CG141" i="11"/>
  <c r="CG142" i="11"/>
  <c r="CG143" i="11"/>
  <c r="CG144" i="11"/>
  <c r="CG145" i="11"/>
  <c r="CG146" i="11"/>
  <c r="CG147" i="11"/>
  <c r="CG148" i="11"/>
  <c r="CG149" i="11"/>
  <c r="CG150" i="11"/>
  <c r="CG151" i="11"/>
  <c r="CG152" i="11"/>
  <c r="CG153" i="11"/>
  <c r="CG154" i="11"/>
  <c r="CG155" i="11"/>
  <c r="CG156" i="11"/>
  <c r="CG157" i="11"/>
  <c r="CG158" i="11"/>
  <c r="CG159" i="11"/>
  <c r="CG160" i="11"/>
  <c r="CG161" i="11"/>
  <c r="CG162" i="11"/>
  <c r="CG163" i="11"/>
  <c r="CG164" i="11"/>
  <c r="CG165" i="11"/>
  <c r="CG166" i="11"/>
  <c r="CG167" i="11"/>
  <c r="CG168" i="11"/>
  <c r="CG169" i="11"/>
  <c r="CG170" i="11"/>
  <c r="CG171" i="11"/>
  <c r="CG172" i="11"/>
  <c r="CG173" i="11"/>
  <c r="CG174" i="11"/>
  <c r="CG175" i="11"/>
  <c r="CG176" i="11"/>
  <c r="CG177" i="11"/>
  <c r="CG178" i="11"/>
  <c r="CG179" i="11"/>
  <c r="CG180" i="11"/>
  <c r="CG181" i="11"/>
  <c r="CG182" i="11"/>
  <c r="CG183" i="11"/>
  <c r="CG184" i="11"/>
  <c r="CG185" i="11"/>
  <c r="CG186" i="11"/>
  <c r="CG187" i="11"/>
  <c r="CG188" i="11"/>
  <c r="CG189" i="11"/>
  <c r="CG190" i="11"/>
  <c r="CG191" i="11"/>
  <c r="CG192" i="11"/>
  <c r="CG193" i="11"/>
  <c r="CG194" i="11"/>
  <c r="CG195" i="11"/>
  <c r="CG196" i="11"/>
  <c r="CG197" i="11"/>
  <c r="CG198" i="11"/>
  <c r="CG199" i="11"/>
  <c r="CG200" i="11"/>
  <c r="CG201" i="11"/>
  <c r="CG202" i="11"/>
  <c r="CG203" i="11"/>
  <c r="CG204" i="11"/>
  <c r="CG205" i="11"/>
  <c r="CG206" i="11"/>
  <c r="CG207" i="11"/>
  <c r="CG208" i="11"/>
  <c r="CG209" i="11"/>
  <c r="CG210" i="11"/>
  <c r="CG211" i="11"/>
  <c r="CG212" i="11"/>
  <c r="CG213" i="11"/>
  <c r="CG214" i="11"/>
  <c r="CG215" i="11"/>
  <c r="CG216" i="11"/>
  <c r="CG217" i="11"/>
  <c r="CG218" i="11"/>
  <c r="CG219" i="11"/>
  <c r="CG220" i="11"/>
  <c r="CG221" i="11"/>
  <c r="CG222" i="11"/>
  <c r="CG223" i="11"/>
  <c r="CG224" i="11"/>
  <c r="CG225" i="11"/>
  <c r="CG226" i="11"/>
  <c r="CG227" i="11"/>
  <c r="CG228" i="11"/>
  <c r="CG229" i="11"/>
  <c r="CG230" i="11"/>
  <c r="CG231" i="11"/>
  <c r="CG232" i="11"/>
  <c r="CG233" i="11"/>
  <c r="CG234" i="11"/>
  <c r="CG235" i="11"/>
  <c r="CG236" i="11"/>
  <c r="CG237" i="11"/>
  <c r="CG238" i="11"/>
  <c r="CG239" i="11"/>
  <c r="CG240" i="11"/>
  <c r="CG241" i="11"/>
  <c r="CG242" i="11"/>
  <c r="CG243" i="11"/>
  <c r="CG244" i="11"/>
  <c r="CG245" i="11"/>
  <c r="CG246" i="11"/>
  <c r="CG247" i="11"/>
  <c r="CG248" i="11"/>
  <c r="CG249" i="11"/>
  <c r="CG250" i="11"/>
  <c r="CG251" i="11"/>
  <c r="CG252" i="11"/>
  <c r="CG253" i="11"/>
  <c r="CG254" i="11"/>
  <c r="CG255" i="11"/>
  <c r="CG256" i="11"/>
  <c r="CG257" i="11"/>
  <c r="CG258" i="11"/>
  <c r="CG259" i="11"/>
  <c r="CG260" i="11"/>
  <c r="CG261" i="11"/>
  <c r="CG262" i="11"/>
  <c r="CG263" i="11"/>
  <c r="CG264" i="11"/>
  <c r="CG265" i="11"/>
  <c r="CG266" i="11"/>
  <c r="CG267" i="11"/>
  <c r="CG268" i="11"/>
  <c r="CG269" i="11"/>
  <c r="CG270" i="11"/>
  <c r="CG271" i="11"/>
  <c r="CG272" i="11"/>
  <c r="CG273" i="11"/>
  <c r="CG274" i="11"/>
  <c r="CG275" i="11"/>
  <c r="CG276" i="11"/>
  <c r="CG277" i="11"/>
  <c r="CG278" i="11"/>
  <c r="CG279" i="11"/>
  <c r="CG280" i="11"/>
  <c r="CG281" i="11"/>
  <c r="CG282" i="11"/>
  <c r="CG283" i="11"/>
  <c r="CG284" i="11"/>
  <c r="CG285" i="11"/>
  <c r="CG286" i="11"/>
  <c r="CG287" i="11"/>
  <c r="CG288" i="11"/>
  <c r="CG289" i="11"/>
  <c r="CG290" i="11"/>
  <c r="CG291" i="11"/>
  <c r="CG292" i="11"/>
  <c r="CG293" i="11"/>
  <c r="CG294" i="11"/>
  <c r="CG295" i="11"/>
  <c r="CG296" i="11"/>
  <c r="CG297" i="11"/>
  <c r="CG298" i="11"/>
  <c r="CG299" i="11"/>
  <c r="CG300" i="11"/>
  <c r="CG301" i="11"/>
  <c r="CG302" i="11"/>
  <c r="CG303" i="11"/>
  <c r="CG304" i="11"/>
  <c r="CG305" i="11"/>
  <c r="CG306" i="11"/>
  <c r="CG307" i="11"/>
  <c r="CG308" i="11"/>
  <c r="CG309" i="11"/>
  <c r="CG310" i="11"/>
  <c r="CG311" i="11"/>
  <c r="CG312" i="11"/>
  <c r="CG313" i="11"/>
  <c r="CG314" i="11"/>
  <c r="CG315" i="11"/>
  <c r="CG316" i="11"/>
  <c r="CG317" i="11"/>
  <c r="CG318" i="11"/>
  <c r="CG319" i="11"/>
  <c r="CG320" i="11"/>
  <c r="CG321" i="11"/>
  <c r="CG322" i="11"/>
  <c r="CG323" i="11"/>
  <c r="CG324" i="11"/>
  <c r="CG325" i="11"/>
  <c r="CG326" i="11"/>
  <c r="CG327" i="11"/>
  <c r="CG328" i="11"/>
  <c r="CG329" i="11"/>
  <c r="CG330" i="11"/>
  <c r="CG331" i="11"/>
  <c r="CG332" i="11"/>
  <c r="CG333" i="11"/>
  <c r="CG334" i="11"/>
  <c r="CG335" i="11"/>
  <c r="CG336" i="11"/>
  <c r="CG337" i="11"/>
  <c r="CG338" i="11"/>
  <c r="CG339" i="11"/>
  <c r="CG340" i="11"/>
  <c r="CG341" i="11"/>
  <c r="CG342" i="11"/>
  <c r="CG343" i="11"/>
  <c r="CG344" i="11"/>
  <c r="CG345" i="11"/>
  <c r="CG346" i="11"/>
  <c r="CG347" i="11"/>
  <c r="CG348" i="11"/>
  <c r="CG349" i="11"/>
  <c r="CG350" i="11"/>
  <c r="CG351" i="11"/>
  <c r="CG352" i="11"/>
  <c r="CG353" i="11"/>
  <c r="CG354" i="11"/>
  <c r="CG355" i="11"/>
  <c r="CG356" i="11"/>
  <c r="CG357" i="11"/>
  <c r="CG358" i="11"/>
  <c r="CG359" i="11"/>
  <c r="CG360" i="11"/>
  <c r="CG361" i="11"/>
  <c r="CG362" i="11"/>
  <c r="CG363" i="11"/>
  <c r="CG364" i="11"/>
  <c r="CG365" i="11"/>
  <c r="CG366" i="11"/>
  <c r="CG367" i="11"/>
  <c r="CG368" i="11"/>
  <c r="CG369" i="11"/>
  <c r="CG370" i="11"/>
  <c r="CG371" i="11"/>
  <c r="CG372" i="11"/>
  <c r="CG373" i="11"/>
  <c r="CG374" i="11"/>
  <c r="CG375" i="11"/>
  <c r="CG376" i="11"/>
  <c r="CG377" i="11"/>
  <c r="CG378" i="11"/>
  <c r="CG379" i="11"/>
  <c r="CG380" i="11"/>
  <c r="CG381" i="11"/>
  <c r="CG382" i="11"/>
  <c r="CG383" i="11"/>
  <c r="CG384" i="11"/>
  <c r="CG385" i="11"/>
  <c r="CG386" i="11"/>
  <c r="CG387" i="11"/>
  <c r="CG388" i="11"/>
  <c r="CG389" i="11"/>
  <c r="CG390" i="11"/>
  <c r="CG391" i="11"/>
  <c r="CG392" i="11"/>
  <c r="CG393" i="11"/>
  <c r="CG394" i="11"/>
  <c r="CG395" i="11"/>
  <c r="CG396" i="11"/>
  <c r="CG397" i="11"/>
  <c r="CG398" i="11"/>
  <c r="CG399" i="11"/>
  <c r="CG400" i="11"/>
  <c r="CG401" i="11"/>
  <c r="CG402" i="11"/>
  <c r="CG403" i="11"/>
  <c r="CG404" i="11"/>
  <c r="CG405" i="11"/>
  <c r="CG406" i="11"/>
  <c r="CG407" i="11"/>
  <c r="CG408" i="11"/>
  <c r="CG409" i="11"/>
  <c r="CG410" i="11"/>
  <c r="CG411" i="11"/>
  <c r="CG412" i="11"/>
  <c r="CG413" i="11"/>
  <c r="CG414" i="11"/>
  <c r="CG415" i="11"/>
  <c r="CG416" i="11"/>
  <c r="CG417" i="11"/>
  <c r="CG418" i="11"/>
  <c r="CG419" i="11"/>
  <c r="CG420" i="11"/>
  <c r="CG421" i="11"/>
  <c r="CG422" i="11"/>
  <c r="CG423" i="11"/>
  <c r="CG424" i="11"/>
  <c r="CG425" i="11"/>
  <c r="CG426" i="11"/>
  <c r="CG427" i="11"/>
  <c r="CG428" i="11"/>
  <c r="CG429" i="11"/>
  <c r="CG430" i="11"/>
  <c r="CG431" i="11"/>
  <c r="CG432" i="11"/>
  <c r="CG433" i="11"/>
  <c r="CG434" i="11"/>
  <c r="CG435" i="11"/>
  <c r="CG436" i="11"/>
  <c r="CG437" i="11"/>
  <c r="CG438" i="11"/>
  <c r="CG439" i="11"/>
  <c r="CG440" i="11"/>
  <c r="CG441" i="11"/>
  <c r="CG442" i="11"/>
  <c r="CG443" i="11"/>
  <c r="CG444" i="11"/>
  <c r="CG445" i="11"/>
  <c r="CG446" i="11"/>
  <c r="CG447" i="11"/>
  <c r="CG448" i="11"/>
  <c r="CG449" i="11"/>
  <c r="CG450" i="11"/>
  <c r="CG451" i="11"/>
  <c r="CG452" i="11"/>
  <c r="CG453" i="11"/>
  <c r="CG454" i="11"/>
  <c r="CG455" i="11"/>
  <c r="CG456" i="11"/>
  <c r="CG457" i="11"/>
  <c r="CG458" i="11"/>
  <c r="CG459" i="11"/>
  <c r="CG460" i="11"/>
  <c r="CG461" i="11"/>
  <c r="CG462" i="11"/>
  <c r="CG463" i="11"/>
  <c r="CG464" i="11"/>
  <c r="CG465" i="11"/>
  <c r="CG466" i="11"/>
  <c r="CG467" i="11"/>
  <c r="CG468" i="11"/>
  <c r="CG469" i="11"/>
  <c r="CG470" i="11"/>
  <c r="CG471" i="11"/>
  <c r="CG472" i="11"/>
  <c r="CG473" i="11"/>
  <c r="CG474" i="11"/>
  <c r="CG475" i="11"/>
  <c r="CG476" i="11"/>
  <c r="CG477" i="11"/>
  <c r="CG478" i="11"/>
  <c r="CG479" i="11"/>
  <c r="CG480" i="11"/>
  <c r="CG481" i="11"/>
  <c r="CG482" i="11"/>
  <c r="CG483" i="11"/>
  <c r="CG484" i="11"/>
  <c r="CG485" i="11"/>
  <c r="CG486" i="11"/>
  <c r="CG487" i="11"/>
  <c r="CG488" i="11"/>
  <c r="CG489" i="11"/>
  <c r="CG490" i="11"/>
  <c r="CG491" i="11"/>
  <c r="CG492" i="11"/>
  <c r="CG493" i="11"/>
  <c r="CG494" i="11"/>
  <c r="CG495" i="11"/>
  <c r="CG496" i="11"/>
  <c r="CG497" i="11"/>
  <c r="CG498" i="11"/>
  <c r="CG499" i="11"/>
  <c r="CG500" i="11"/>
  <c r="CI7" i="11"/>
  <c r="CI8" i="11"/>
  <c r="CI9" i="11"/>
  <c r="CI10" i="11"/>
  <c r="CI11" i="11"/>
  <c r="CI12" i="11"/>
  <c r="CI13" i="11"/>
  <c r="CI14" i="11"/>
  <c r="CI15" i="11"/>
  <c r="CI16" i="11"/>
  <c r="CI17" i="11"/>
  <c r="CI18" i="11"/>
  <c r="CI19" i="11"/>
  <c r="CI20" i="11"/>
  <c r="CI21" i="11"/>
  <c r="CI22" i="11"/>
  <c r="CI23" i="11"/>
  <c r="CI24" i="11"/>
  <c r="CI25" i="11"/>
  <c r="CI26" i="11"/>
  <c r="CI27" i="11"/>
  <c r="CI28" i="11"/>
  <c r="CI29" i="11"/>
  <c r="CI30" i="11"/>
  <c r="CI31" i="11"/>
  <c r="CI32" i="11"/>
  <c r="CI33" i="11"/>
  <c r="CI34" i="11"/>
  <c r="CI35" i="11"/>
  <c r="CI36" i="11"/>
  <c r="CI37" i="11"/>
  <c r="CI38" i="11"/>
  <c r="CI39" i="11"/>
  <c r="CI40" i="11"/>
  <c r="CI41" i="11"/>
  <c r="CI42" i="11"/>
  <c r="CI43" i="11"/>
  <c r="CI44" i="11"/>
  <c r="CI45" i="11"/>
  <c r="CI46" i="11"/>
  <c r="CI47" i="11"/>
  <c r="CI48" i="11"/>
  <c r="CI49" i="11"/>
  <c r="CI50" i="11"/>
  <c r="CI51" i="11"/>
  <c r="CI52" i="11"/>
  <c r="CI53" i="11"/>
  <c r="CI54" i="11"/>
  <c r="CI55" i="11"/>
  <c r="CI56" i="11"/>
  <c r="CI57" i="11"/>
  <c r="CI58" i="11"/>
  <c r="CI59" i="11"/>
  <c r="CI60" i="11"/>
  <c r="CI61" i="11"/>
  <c r="CI62" i="11"/>
  <c r="CI63" i="11"/>
  <c r="CI64" i="11"/>
  <c r="CI65" i="11"/>
  <c r="CI66" i="11"/>
  <c r="CI67" i="11"/>
  <c r="CI68" i="11"/>
  <c r="CI69" i="11"/>
  <c r="CI70" i="11"/>
  <c r="CI71" i="11"/>
  <c r="CI72" i="11"/>
  <c r="CI73" i="11"/>
  <c r="CI74" i="11"/>
  <c r="CI75" i="11"/>
  <c r="CI76" i="11"/>
  <c r="CI77" i="11"/>
  <c r="CI78" i="11"/>
  <c r="CI79" i="11"/>
  <c r="CI80" i="11"/>
  <c r="CI81" i="11"/>
  <c r="CI82" i="11"/>
  <c r="CI83" i="11"/>
  <c r="CI84" i="11"/>
  <c r="CI85" i="11"/>
  <c r="CI86" i="11"/>
  <c r="CI87" i="11"/>
  <c r="CI88" i="11"/>
  <c r="CI89" i="11"/>
  <c r="CI90" i="11"/>
  <c r="CI91" i="11"/>
  <c r="CI92" i="11"/>
  <c r="CI93" i="11"/>
  <c r="CI94" i="11"/>
  <c r="CI95" i="11"/>
  <c r="CI96" i="11"/>
  <c r="CI97" i="11"/>
  <c r="CI98" i="11"/>
  <c r="CI99" i="11"/>
  <c r="CI100" i="11"/>
  <c r="CI101" i="11"/>
  <c r="CI102" i="11"/>
  <c r="CI103" i="11"/>
  <c r="CI104" i="11"/>
  <c r="CI105" i="11"/>
  <c r="CI106" i="11"/>
  <c r="CI107" i="11"/>
  <c r="CI108" i="11"/>
  <c r="CI109" i="11"/>
  <c r="CI110" i="11"/>
  <c r="CI111" i="11"/>
  <c r="CI112" i="11"/>
  <c r="CI113" i="11"/>
  <c r="CI114" i="11"/>
  <c r="CI115" i="11"/>
  <c r="CI116" i="11"/>
  <c r="CI117" i="11"/>
  <c r="CI118" i="11"/>
  <c r="CI119" i="11"/>
  <c r="CI120" i="11"/>
  <c r="CI121" i="11"/>
  <c r="CI122" i="11"/>
  <c r="CI123" i="11"/>
  <c r="CI124" i="11"/>
  <c r="CI125" i="11"/>
  <c r="CI126" i="11"/>
  <c r="CI127" i="11"/>
  <c r="CI128" i="11"/>
  <c r="CI129" i="11"/>
  <c r="CI130" i="11"/>
  <c r="CI131" i="11"/>
  <c r="CI132" i="11"/>
  <c r="CI133" i="11"/>
  <c r="CI134" i="11"/>
  <c r="CI135" i="11"/>
  <c r="CI136" i="11"/>
  <c r="CI137" i="11"/>
  <c r="CI138" i="11"/>
  <c r="CI139" i="11"/>
  <c r="CI140" i="11"/>
  <c r="CI141" i="11"/>
  <c r="CI142" i="11"/>
  <c r="CI143" i="11"/>
  <c r="CI144" i="11"/>
  <c r="CI145" i="11"/>
  <c r="CI146" i="11"/>
  <c r="CI147" i="11"/>
  <c r="CI148" i="11"/>
  <c r="CI149" i="11"/>
  <c r="CI150" i="11"/>
  <c r="CI151" i="11"/>
  <c r="CI152" i="11"/>
  <c r="CI153" i="11"/>
  <c r="CI154" i="11"/>
  <c r="CI155" i="11"/>
  <c r="CI156" i="11"/>
  <c r="CI157" i="11"/>
  <c r="CI158" i="11"/>
  <c r="CI159" i="11"/>
  <c r="CI160" i="11"/>
  <c r="CI161" i="11"/>
  <c r="CI162" i="11"/>
  <c r="CI163" i="11"/>
  <c r="CI164" i="11"/>
  <c r="CI165" i="11"/>
  <c r="CI166" i="11"/>
  <c r="CI167" i="11"/>
  <c r="CI168" i="11"/>
  <c r="CI169" i="11"/>
  <c r="CI170" i="11"/>
  <c r="CI171" i="11"/>
  <c r="CI172" i="11"/>
  <c r="CI173" i="11"/>
  <c r="CI174" i="11"/>
  <c r="CI175" i="11"/>
  <c r="CI176" i="11"/>
  <c r="CI177" i="11"/>
  <c r="CI178" i="11"/>
  <c r="CI179" i="11"/>
  <c r="CI180" i="11"/>
  <c r="CI181" i="11"/>
  <c r="CI182" i="11"/>
  <c r="CI183" i="11"/>
  <c r="CI184" i="11"/>
  <c r="CI185" i="11"/>
  <c r="CI186" i="11"/>
  <c r="CI187" i="11"/>
  <c r="CI188" i="11"/>
  <c r="CI189" i="11"/>
  <c r="CI190" i="11"/>
  <c r="CI191" i="11"/>
  <c r="CI192" i="11"/>
  <c r="CI193" i="11"/>
  <c r="CI194" i="11"/>
  <c r="CI195" i="11"/>
  <c r="CI196" i="11"/>
  <c r="CI197" i="11"/>
  <c r="CI198" i="11"/>
  <c r="CI199" i="11"/>
  <c r="CI200" i="11"/>
  <c r="CI201" i="11"/>
  <c r="CI202" i="11"/>
  <c r="CI203" i="11"/>
  <c r="CI204" i="11"/>
  <c r="CI205" i="11"/>
  <c r="CI206" i="11"/>
  <c r="CI207" i="11"/>
  <c r="CI208" i="11"/>
  <c r="CI209" i="11"/>
  <c r="CI210" i="11"/>
  <c r="CI211" i="11"/>
  <c r="CI212" i="11"/>
  <c r="CI213" i="11"/>
  <c r="CI214" i="11"/>
  <c r="CI215" i="11"/>
  <c r="CI216" i="11"/>
  <c r="CI217" i="11"/>
  <c r="CI218" i="11"/>
  <c r="CI219" i="11"/>
  <c r="CI220" i="11"/>
  <c r="CI221" i="11"/>
  <c r="CI222" i="11"/>
  <c r="CI223" i="11"/>
  <c r="CI224" i="11"/>
  <c r="CI225" i="11"/>
  <c r="CI226" i="11"/>
  <c r="CI227" i="11"/>
  <c r="CI228" i="11"/>
  <c r="CI229" i="11"/>
  <c r="CI230" i="11"/>
  <c r="CI231" i="11"/>
  <c r="CI232" i="11"/>
  <c r="CI233" i="11"/>
  <c r="CI234" i="11"/>
  <c r="CI235" i="11"/>
  <c r="CI236" i="11"/>
  <c r="CI237" i="11"/>
  <c r="CI238" i="11"/>
  <c r="CI239" i="11"/>
  <c r="CI240" i="11"/>
  <c r="CI241" i="11"/>
  <c r="CI242" i="11"/>
  <c r="CI243" i="11"/>
  <c r="CI244" i="11"/>
  <c r="CI245" i="11"/>
  <c r="CI246" i="11"/>
  <c r="CI247" i="11"/>
  <c r="CI248" i="11"/>
  <c r="CI249" i="11"/>
  <c r="CI250" i="11"/>
  <c r="CI251" i="11"/>
  <c r="CI252" i="11"/>
  <c r="CI253" i="11"/>
  <c r="CI254" i="11"/>
  <c r="CI255" i="11"/>
  <c r="CI256" i="11"/>
  <c r="CI257" i="11"/>
  <c r="CI258" i="11"/>
  <c r="CI259" i="11"/>
  <c r="CI260" i="11"/>
  <c r="CI261" i="11"/>
  <c r="CI262" i="11"/>
  <c r="CI263" i="11"/>
  <c r="CI264" i="11"/>
  <c r="CI265" i="11"/>
  <c r="CI266" i="11"/>
  <c r="CI267" i="11"/>
  <c r="CI268" i="11"/>
  <c r="CI269" i="11"/>
  <c r="CI270" i="11"/>
  <c r="CI271" i="11"/>
  <c r="CI272" i="11"/>
  <c r="CI273" i="11"/>
  <c r="CI274" i="11"/>
  <c r="CI275" i="11"/>
  <c r="CI276" i="11"/>
  <c r="CI277" i="11"/>
  <c r="CI278" i="11"/>
  <c r="CI279" i="11"/>
  <c r="CI280" i="11"/>
  <c r="CI281" i="11"/>
  <c r="CI282" i="11"/>
  <c r="CI283" i="11"/>
  <c r="CI284" i="11"/>
  <c r="CI285" i="11"/>
  <c r="CI286" i="11"/>
  <c r="CI287" i="11"/>
  <c r="CI288" i="11"/>
  <c r="CI289" i="11"/>
  <c r="CI290" i="11"/>
  <c r="CI291" i="11"/>
  <c r="CI292" i="11"/>
  <c r="CI293" i="11"/>
  <c r="CI294" i="11"/>
  <c r="CI295" i="11"/>
  <c r="CI296" i="11"/>
  <c r="CI297" i="11"/>
  <c r="CI298" i="11"/>
  <c r="CI299" i="11"/>
  <c r="CI300" i="11"/>
  <c r="CI301" i="11"/>
  <c r="CI302" i="11"/>
  <c r="CI303" i="11"/>
  <c r="CI304" i="11"/>
  <c r="CI305" i="11"/>
  <c r="CI306" i="11"/>
  <c r="CI307" i="11"/>
  <c r="CI308" i="11"/>
  <c r="CI309" i="11"/>
  <c r="CI310" i="11"/>
  <c r="CI311" i="11"/>
  <c r="CI312" i="11"/>
  <c r="CI313" i="11"/>
  <c r="CI314" i="11"/>
  <c r="CI315" i="11"/>
  <c r="CI316" i="11"/>
  <c r="CI317" i="11"/>
  <c r="CI318" i="11"/>
  <c r="CI319" i="11"/>
  <c r="CI320" i="11"/>
  <c r="CI321" i="11"/>
  <c r="CI322" i="11"/>
  <c r="CI323" i="11"/>
  <c r="CI324" i="11"/>
  <c r="CI325" i="11"/>
  <c r="CI326" i="11"/>
  <c r="CI327" i="11"/>
  <c r="CI328" i="11"/>
  <c r="CI329" i="11"/>
  <c r="CI330" i="11"/>
  <c r="CI331" i="11"/>
  <c r="CI332" i="11"/>
  <c r="CI333" i="11"/>
  <c r="CI334" i="11"/>
  <c r="CI335" i="11"/>
  <c r="CI336" i="11"/>
  <c r="CI337" i="11"/>
  <c r="CI338" i="11"/>
  <c r="CI339" i="11"/>
  <c r="CI340" i="11"/>
  <c r="CI341" i="11"/>
  <c r="CI342" i="11"/>
  <c r="CI343" i="11"/>
  <c r="CI344" i="11"/>
  <c r="CI345" i="11"/>
  <c r="CI346" i="11"/>
  <c r="CI347" i="11"/>
  <c r="CI348" i="11"/>
  <c r="CI349" i="11"/>
  <c r="CI350" i="11"/>
  <c r="CI351" i="11"/>
  <c r="CI352" i="11"/>
  <c r="CI353" i="11"/>
  <c r="CI354" i="11"/>
  <c r="CI355" i="11"/>
  <c r="CI356" i="11"/>
  <c r="CI357" i="11"/>
  <c r="CI358" i="11"/>
  <c r="CI359" i="11"/>
  <c r="CI360" i="11"/>
  <c r="CI361" i="11"/>
  <c r="CI362" i="11"/>
  <c r="CI363" i="11"/>
  <c r="CI364" i="11"/>
  <c r="CI365" i="11"/>
  <c r="CI366" i="11"/>
  <c r="CI367" i="11"/>
  <c r="CI368" i="11"/>
  <c r="CI369" i="11"/>
  <c r="CI370" i="11"/>
  <c r="CI371" i="11"/>
  <c r="CI372" i="11"/>
  <c r="CI373" i="11"/>
  <c r="CI374" i="11"/>
  <c r="CI375" i="11"/>
  <c r="CI376" i="11"/>
  <c r="CI377" i="11"/>
  <c r="CI378" i="11"/>
  <c r="CI379" i="11"/>
  <c r="CI380" i="11"/>
  <c r="CI381" i="11"/>
  <c r="CI382" i="11"/>
  <c r="CI383" i="11"/>
  <c r="CI384" i="11"/>
  <c r="CI385" i="11"/>
  <c r="CI386" i="11"/>
  <c r="CI387" i="11"/>
  <c r="CI388" i="11"/>
  <c r="CI389" i="11"/>
  <c r="CI390" i="11"/>
  <c r="CI391" i="11"/>
  <c r="CI392" i="11"/>
  <c r="CI393" i="11"/>
  <c r="CI394" i="11"/>
  <c r="CI395" i="11"/>
  <c r="CI396" i="11"/>
  <c r="CI397" i="11"/>
  <c r="CI398" i="11"/>
  <c r="CI399" i="11"/>
  <c r="CI400" i="11"/>
  <c r="CI401" i="11"/>
  <c r="CI402" i="11"/>
  <c r="CI403" i="11"/>
  <c r="CI404" i="11"/>
  <c r="CI405" i="11"/>
  <c r="CI406" i="11"/>
  <c r="CI407" i="11"/>
  <c r="CI408" i="11"/>
  <c r="CI409" i="11"/>
  <c r="CI410" i="11"/>
  <c r="CI411" i="11"/>
  <c r="CI412" i="11"/>
  <c r="CI413" i="11"/>
  <c r="CI414" i="11"/>
  <c r="CI415" i="11"/>
  <c r="CI416" i="11"/>
  <c r="CI417" i="11"/>
  <c r="CI418" i="11"/>
  <c r="CI419" i="11"/>
  <c r="CI420" i="11"/>
  <c r="CI421" i="11"/>
  <c r="CI422" i="11"/>
  <c r="CI423" i="11"/>
  <c r="CI424" i="11"/>
  <c r="CI425" i="11"/>
  <c r="CI426" i="11"/>
  <c r="CI427" i="11"/>
  <c r="CI428" i="11"/>
  <c r="CI429" i="11"/>
  <c r="CI430" i="11"/>
  <c r="CI431" i="11"/>
  <c r="CI432" i="11"/>
  <c r="CI433" i="11"/>
  <c r="CI434" i="11"/>
  <c r="CI435" i="11"/>
  <c r="CI436" i="11"/>
  <c r="CI437" i="11"/>
  <c r="CI438" i="11"/>
  <c r="CI439" i="11"/>
  <c r="CI440" i="11"/>
  <c r="CI441" i="11"/>
  <c r="CI442" i="11"/>
  <c r="CI443" i="11"/>
  <c r="CI444" i="11"/>
  <c r="CI445" i="11"/>
  <c r="CI446" i="11"/>
  <c r="CI447" i="11"/>
  <c r="CI448" i="11"/>
  <c r="CI449" i="11"/>
  <c r="CI450" i="11"/>
  <c r="CI451" i="11"/>
  <c r="CI452" i="11"/>
  <c r="CI453" i="11"/>
  <c r="CI454" i="11"/>
  <c r="CI455" i="11"/>
  <c r="CI456" i="11"/>
  <c r="CI457" i="11"/>
  <c r="CI458" i="11"/>
  <c r="CI459" i="11"/>
  <c r="CI460" i="11"/>
  <c r="CI461" i="11"/>
  <c r="CI462" i="11"/>
  <c r="CI463" i="11"/>
  <c r="CI464" i="11"/>
  <c r="CI465" i="11"/>
  <c r="CI466" i="11"/>
  <c r="CI467" i="11"/>
  <c r="CI468" i="11"/>
  <c r="CI469" i="11"/>
  <c r="CI470" i="11"/>
  <c r="CI471" i="11"/>
  <c r="CI472" i="11"/>
  <c r="CI473" i="11"/>
  <c r="CI474" i="11"/>
  <c r="CI475" i="11"/>
  <c r="CI476" i="11"/>
  <c r="CI477" i="11"/>
  <c r="CI478" i="11"/>
  <c r="CI479" i="11"/>
  <c r="CI480" i="11"/>
  <c r="CI481" i="11"/>
  <c r="CI482" i="11"/>
  <c r="CI483" i="11"/>
  <c r="CI484" i="11"/>
  <c r="CI485" i="11"/>
  <c r="CI486" i="11"/>
  <c r="CI487" i="11"/>
  <c r="CI488" i="11"/>
  <c r="CI489" i="11"/>
  <c r="CI490" i="11"/>
  <c r="CI491" i="11"/>
  <c r="CI492" i="11"/>
  <c r="CI493" i="11"/>
  <c r="CI494" i="11"/>
  <c r="CI495" i="11"/>
  <c r="CI496" i="11"/>
  <c r="CI497" i="11"/>
  <c r="CI498" i="11"/>
  <c r="CI499" i="11"/>
  <c r="CI500" i="11"/>
  <c r="AA406" i="20" l="1"/>
  <c r="U406" i="20"/>
  <c r="D406" i="20"/>
  <c r="O406" i="20"/>
  <c r="N406" i="20"/>
  <c r="R406" i="20"/>
  <c r="Z406" i="20"/>
  <c r="T406" i="20"/>
  <c r="J406" i="20"/>
  <c r="E406" i="20"/>
  <c r="L406" i="20"/>
  <c r="Y406" i="20"/>
  <c r="S406" i="20"/>
  <c r="X406" i="20"/>
  <c r="M406" i="20"/>
  <c r="F406" i="20"/>
  <c r="U82" i="20"/>
  <c r="Y82" i="20"/>
  <c r="O82" i="20"/>
  <c r="S82" i="20"/>
  <c r="N82" i="20"/>
  <c r="AA82" i="20"/>
  <c r="X82" i="20"/>
  <c r="F82" i="20"/>
  <c r="M82" i="20"/>
  <c r="R82" i="20"/>
  <c r="D82" i="20"/>
  <c r="Z82" i="20"/>
  <c r="J82" i="20"/>
  <c r="T82" i="20"/>
  <c r="E82" i="20"/>
  <c r="L82" i="20"/>
  <c r="AA269" i="20"/>
  <c r="U269" i="20"/>
  <c r="X269" i="20"/>
  <c r="O269" i="20"/>
  <c r="S269" i="20"/>
  <c r="T269" i="20"/>
  <c r="N269" i="20"/>
  <c r="J269" i="20"/>
  <c r="Y269" i="20"/>
  <c r="F269" i="20"/>
  <c r="R269" i="20"/>
  <c r="D269" i="20"/>
  <c r="M269" i="20"/>
  <c r="L269" i="20"/>
  <c r="Z269" i="20"/>
  <c r="E269" i="20"/>
  <c r="U416" i="20"/>
  <c r="AA416" i="20"/>
  <c r="O416" i="20"/>
  <c r="T416" i="20"/>
  <c r="R416" i="20"/>
  <c r="J416" i="20"/>
  <c r="D416" i="20"/>
  <c r="L416" i="20"/>
  <c r="N416" i="20"/>
  <c r="Z416" i="20"/>
  <c r="X416" i="20"/>
  <c r="F416" i="20"/>
  <c r="Y416" i="20"/>
  <c r="M416" i="20"/>
  <c r="E416" i="20"/>
  <c r="S416" i="20"/>
  <c r="U74" i="20"/>
  <c r="AA74" i="20"/>
  <c r="O74" i="20"/>
  <c r="Y74" i="20"/>
  <c r="S74" i="20"/>
  <c r="N74" i="20"/>
  <c r="R74" i="20"/>
  <c r="Z74" i="20"/>
  <c r="L74" i="20"/>
  <c r="X74" i="20"/>
  <c r="E74" i="20"/>
  <c r="F74" i="20"/>
  <c r="T74" i="20"/>
  <c r="D74" i="20"/>
  <c r="J74" i="20"/>
  <c r="M74" i="20"/>
  <c r="AA270" i="20"/>
  <c r="U270" i="20"/>
  <c r="Z270" i="20"/>
  <c r="O270" i="20"/>
  <c r="N270" i="20"/>
  <c r="Y270" i="20"/>
  <c r="R270" i="20"/>
  <c r="F270" i="20"/>
  <c r="T270" i="20"/>
  <c r="X270" i="20"/>
  <c r="E270" i="20"/>
  <c r="L270" i="20"/>
  <c r="S270" i="20"/>
  <c r="D270" i="20"/>
  <c r="M270" i="20"/>
  <c r="J270" i="20"/>
  <c r="N195" i="20"/>
  <c r="U195" i="20"/>
  <c r="AA195" i="20"/>
  <c r="M195" i="20"/>
  <c r="Z195" i="20"/>
  <c r="R195" i="20"/>
  <c r="J195" i="20"/>
  <c r="O195" i="20"/>
  <c r="T195" i="20"/>
  <c r="L195" i="20"/>
  <c r="X195" i="20"/>
  <c r="F195" i="20"/>
  <c r="Y195" i="20"/>
  <c r="D195" i="20"/>
  <c r="S195" i="20"/>
  <c r="E195" i="20"/>
  <c r="U355" i="20"/>
  <c r="T355" i="20"/>
  <c r="AA355" i="20"/>
  <c r="O355" i="20"/>
  <c r="N355" i="20"/>
  <c r="E355" i="20"/>
  <c r="Z355" i="20"/>
  <c r="M355" i="20"/>
  <c r="X355" i="20"/>
  <c r="F355" i="20"/>
  <c r="S355" i="20"/>
  <c r="Y355" i="20"/>
  <c r="J355" i="20"/>
  <c r="R355" i="20"/>
  <c r="D355" i="20"/>
  <c r="L355" i="20"/>
  <c r="AA363" i="20"/>
  <c r="U363" i="20"/>
  <c r="O363" i="20"/>
  <c r="L363" i="20"/>
  <c r="T363" i="20"/>
  <c r="M363" i="20"/>
  <c r="S363" i="20"/>
  <c r="E363" i="20"/>
  <c r="R363" i="20"/>
  <c r="D363" i="20"/>
  <c r="Z363" i="20"/>
  <c r="Y363" i="20"/>
  <c r="N363" i="20"/>
  <c r="X363" i="20"/>
  <c r="J363" i="20"/>
  <c r="F363" i="20"/>
  <c r="U444" i="20"/>
  <c r="R444" i="20"/>
  <c r="O444" i="20"/>
  <c r="J444" i="20"/>
  <c r="AA444" i="20"/>
  <c r="S444" i="20"/>
  <c r="L444" i="20"/>
  <c r="Y444" i="20"/>
  <c r="D444" i="20"/>
  <c r="Z444" i="20"/>
  <c r="M444" i="20"/>
  <c r="N444" i="20"/>
  <c r="X444" i="20"/>
  <c r="T444" i="20"/>
  <c r="E444" i="20"/>
  <c r="F444" i="20"/>
  <c r="O268" i="20"/>
  <c r="AA268" i="20"/>
  <c r="U268" i="20"/>
  <c r="R268" i="20"/>
  <c r="S268" i="20"/>
  <c r="Y268" i="20"/>
  <c r="F268" i="20"/>
  <c r="J268" i="20"/>
  <c r="T268" i="20"/>
  <c r="X268" i="20"/>
  <c r="E268" i="20"/>
  <c r="M268" i="20"/>
  <c r="L268" i="20"/>
  <c r="Z268" i="20"/>
  <c r="D268" i="20"/>
  <c r="N268" i="20"/>
  <c r="U343" i="20"/>
  <c r="AA343" i="20"/>
  <c r="T343" i="20"/>
  <c r="J343" i="20"/>
  <c r="O343" i="20"/>
  <c r="M343" i="20"/>
  <c r="R343" i="20"/>
  <c r="E343" i="20"/>
  <c r="S343" i="20"/>
  <c r="Z343" i="20"/>
  <c r="N343" i="20"/>
  <c r="D343" i="20"/>
  <c r="L343" i="20"/>
  <c r="Y343" i="20"/>
  <c r="X343" i="20"/>
  <c r="F343" i="20"/>
  <c r="D200" i="20"/>
  <c r="U200" i="20"/>
  <c r="AA200" i="20"/>
  <c r="O200" i="20"/>
  <c r="R200" i="20"/>
  <c r="Y200" i="20"/>
  <c r="S200" i="20"/>
  <c r="E200" i="20"/>
  <c r="M200" i="20"/>
  <c r="N200" i="20"/>
  <c r="J200" i="20"/>
  <c r="T200" i="20"/>
  <c r="F200" i="20"/>
  <c r="Z200" i="20"/>
  <c r="L200" i="20"/>
  <c r="X200" i="20"/>
  <c r="AA49" i="20"/>
  <c r="U49" i="20"/>
  <c r="L49" i="20"/>
  <c r="O49" i="20"/>
  <c r="Z49" i="20"/>
  <c r="J49" i="20"/>
  <c r="X49" i="20"/>
  <c r="F49" i="20"/>
  <c r="R49" i="20"/>
  <c r="D49" i="20"/>
  <c r="T49" i="20"/>
  <c r="Y49" i="20"/>
  <c r="S49" i="20"/>
  <c r="N49" i="20"/>
  <c r="E49" i="20"/>
  <c r="M49" i="20"/>
  <c r="AA295" i="20"/>
  <c r="U295" i="20"/>
  <c r="R295" i="20"/>
  <c r="O295" i="20"/>
  <c r="N295" i="20"/>
  <c r="M295" i="20"/>
  <c r="T295" i="20"/>
  <c r="D295" i="20"/>
  <c r="X295" i="20"/>
  <c r="Z295" i="20"/>
  <c r="F295" i="20"/>
  <c r="S295" i="20"/>
  <c r="L295" i="20"/>
  <c r="Y295" i="20"/>
  <c r="J295" i="20"/>
  <c r="E295" i="20"/>
  <c r="U123" i="20"/>
  <c r="AA123" i="20"/>
  <c r="Y123" i="20"/>
  <c r="R123" i="20"/>
  <c r="O123" i="20"/>
  <c r="D123" i="20"/>
  <c r="N123" i="20"/>
  <c r="M123" i="20"/>
  <c r="X123" i="20"/>
  <c r="F123" i="20"/>
  <c r="T123" i="20"/>
  <c r="E123" i="20"/>
  <c r="S123" i="20"/>
  <c r="J123" i="20"/>
  <c r="Z123" i="20"/>
  <c r="L123" i="20"/>
  <c r="O70" i="20"/>
  <c r="U70" i="20"/>
  <c r="AA70" i="20"/>
  <c r="R70" i="20"/>
  <c r="M70" i="20"/>
  <c r="S70" i="20"/>
  <c r="T70" i="20"/>
  <c r="L70" i="20"/>
  <c r="E70" i="20"/>
  <c r="X70" i="20"/>
  <c r="F70" i="20"/>
  <c r="J70" i="20"/>
  <c r="Y70" i="20"/>
  <c r="D70" i="20"/>
  <c r="N70" i="20"/>
  <c r="Z70" i="20"/>
  <c r="U342" i="20"/>
  <c r="O342" i="20"/>
  <c r="AA342" i="20"/>
  <c r="T342" i="20"/>
  <c r="Y342" i="20"/>
  <c r="R342" i="20"/>
  <c r="X342" i="20"/>
  <c r="F342" i="20"/>
  <c r="Z342" i="20"/>
  <c r="J342" i="20"/>
  <c r="L342" i="20"/>
  <c r="N342" i="20"/>
  <c r="M342" i="20"/>
  <c r="S342" i="20"/>
  <c r="D342" i="20"/>
  <c r="E342" i="20"/>
  <c r="U131" i="20"/>
  <c r="AA131" i="20"/>
  <c r="J131" i="20"/>
  <c r="O131" i="20"/>
  <c r="X131" i="20"/>
  <c r="Z131" i="20"/>
  <c r="Y131" i="20"/>
  <c r="F131" i="20"/>
  <c r="L131" i="20"/>
  <c r="T131" i="20"/>
  <c r="R131" i="20"/>
  <c r="M131" i="20"/>
  <c r="E131" i="20"/>
  <c r="S131" i="20"/>
  <c r="D131" i="20"/>
  <c r="N131" i="20"/>
  <c r="U119" i="20"/>
  <c r="AA119" i="20"/>
  <c r="Y119" i="20"/>
  <c r="O119" i="20"/>
  <c r="M119" i="20"/>
  <c r="N119" i="20"/>
  <c r="J119" i="20"/>
  <c r="R119" i="20"/>
  <c r="S119" i="20"/>
  <c r="D119" i="20"/>
  <c r="Z119" i="20"/>
  <c r="T119" i="20"/>
  <c r="E119" i="20"/>
  <c r="L119" i="20"/>
  <c r="X119" i="20"/>
  <c r="F119" i="20"/>
  <c r="E100" i="20"/>
  <c r="AA100" i="20"/>
  <c r="U100" i="20"/>
  <c r="O100" i="20"/>
  <c r="T100" i="20"/>
  <c r="Y100" i="20"/>
  <c r="J100" i="20"/>
  <c r="S100" i="20"/>
  <c r="M100" i="20"/>
  <c r="N100" i="20"/>
  <c r="L100" i="20"/>
  <c r="R100" i="20"/>
  <c r="Z100" i="20"/>
  <c r="D100" i="20"/>
  <c r="F100" i="20"/>
  <c r="X100" i="20"/>
  <c r="U148" i="20"/>
  <c r="AA148" i="20"/>
  <c r="E148" i="20"/>
  <c r="X148" i="20"/>
  <c r="O148" i="20"/>
  <c r="F148" i="20"/>
  <c r="T148" i="20"/>
  <c r="S148" i="20"/>
  <c r="L148" i="20"/>
  <c r="Y148" i="20"/>
  <c r="R148" i="20"/>
  <c r="M148" i="20"/>
  <c r="N148" i="20"/>
  <c r="Z148" i="20"/>
  <c r="D148" i="20"/>
  <c r="J148" i="20"/>
  <c r="F130" i="20"/>
  <c r="U130" i="20"/>
  <c r="O130" i="20"/>
  <c r="AA130" i="20"/>
  <c r="J130" i="20"/>
  <c r="Y130" i="20"/>
  <c r="S130" i="20"/>
  <c r="X130" i="20"/>
  <c r="M130" i="20"/>
  <c r="T130" i="20"/>
  <c r="L130" i="20"/>
  <c r="E130" i="20"/>
  <c r="D130" i="20"/>
  <c r="N130" i="20"/>
  <c r="R130" i="20"/>
  <c r="Z130" i="20"/>
  <c r="U53" i="20"/>
  <c r="Y53" i="20"/>
  <c r="AA53" i="20"/>
  <c r="R53" i="20"/>
  <c r="O53" i="20"/>
  <c r="F53" i="20"/>
  <c r="J53" i="20"/>
  <c r="X53" i="20"/>
  <c r="Z53" i="20"/>
  <c r="D53" i="20"/>
  <c r="L53" i="20"/>
  <c r="S53" i="20"/>
  <c r="M53" i="20"/>
  <c r="N53" i="20"/>
  <c r="E53" i="20"/>
  <c r="T53" i="20"/>
  <c r="U182" i="20"/>
  <c r="AA182" i="20"/>
  <c r="Z182" i="20"/>
  <c r="O182" i="20"/>
  <c r="E182" i="20"/>
  <c r="N182" i="20"/>
  <c r="M182" i="20"/>
  <c r="X182" i="20"/>
  <c r="L182" i="20"/>
  <c r="J182" i="20"/>
  <c r="S182" i="20"/>
  <c r="Y182" i="20"/>
  <c r="D182" i="20"/>
  <c r="F182" i="20"/>
  <c r="T182" i="20"/>
  <c r="R182" i="20"/>
  <c r="U407" i="20"/>
  <c r="X407" i="20"/>
  <c r="O407" i="20"/>
  <c r="AA407" i="20"/>
  <c r="E407" i="20"/>
  <c r="R407" i="20"/>
  <c r="Y407" i="20"/>
  <c r="D407" i="20"/>
  <c r="F407" i="20"/>
  <c r="N407" i="20"/>
  <c r="T407" i="20"/>
  <c r="M407" i="20"/>
  <c r="J407" i="20"/>
  <c r="Z407" i="20"/>
  <c r="L407" i="20"/>
  <c r="S407" i="20"/>
  <c r="O264" i="20"/>
  <c r="U264" i="20"/>
  <c r="AA264" i="20"/>
  <c r="S264" i="20"/>
  <c r="F264" i="20"/>
  <c r="N264" i="20"/>
  <c r="T264" i="20"/>
  <c r="J264" i="20"/>
  <c r="R264" i="20"/>
  <c r="E264" i="20"/>
  <c r="L264" i="20"/>
  <c r="X264" i="20"/>
  <c r="M264" i="20"/>
  <c r="D264" i="20"/>
  <c r="Z264" i="20"/>
  <c r="Y264" i="20"/>
  <c r="X113" i="20"/>
  <c r="U113" i="20"/>
  <c r="AA113" i="20"/>
  <c r="S113" i="20"/>
  <c r="F113" i="20"/>
  <c r="O113" i="20"/>
  <c r="J113" i="20"/>
  <c r="R113" i="20"/>
  <c r="M113" i="20"/>
  <c r="D113" i="20"/>
  <c r="L113" i="20"/>
  <c r="T113" i="20"/>
  <c r="E113" i="20"/>
  <c r="Y113" i="20"/>
  <c r="N113" i="20"/>
  <c r="Z113" i="20"/>
  <c r="O150" i="20"/>
  <c r="AA150" i="20"/>
  <c r="U150" i="20"/>
  <c r="X150" i="20"/>
  <c r="T150" i="20"/>
  <c r="F150" i="20"/>
  <c r="R150" i="20"/>
  <c r="S150" i="20"/>
  <c r="N150" i="20"/>
  <c r="M150" i="20"/>
  <c r="J150" i="20"/>
  <c r="E150" i="20"/>
  <c r="Y150" i="20"/>
  <c r="Z150" i="20"/>
  <c r="L150" i="20"/>
  <c r="D150" i="20"/>
  <c r="AA474" i="20"/>
  <c r="U474" i="20"/>
  <c r="R474" i="20"/>
  <c r="O474" i="20"/>
  <c r="F474" i="20"/>
  <c r="T474" i="20"/>
  <c r="J474" i="20"/>
  <c r="X474" i="20"/>
  <c r="Y474" i="20"/>
  <c r="M474" i="20"/>
  <c r="D474" i="20"/>
  <c r="S474" i="20"/>
  <c r="L474" i="20"/>
  <c r="E474" i="20"/>
  <c r="N474" i="20"/>
  <c r="Z474" i="20"/>
  <c r="O47" i="20"/>
  <c r="U47" i="20"/>
  <c r="AA47" i="20"/>
  <c r="L47" i="20"/>
  <c r="Y47" i="20"/>
  <c r="S47" i="20"/>
  <c r="D47" i="20"/>
  <c r="Z47" i="20"/>
  <c r="F47" i="20"/>
  <c r="X47" i="20"/>
  <c r="R47" i="20"/>
  <c r="M47" i="20"/>
  <c r="E47" i="20"/>
  <c r="T47" i="20"/>
  <c r="J47" i="20"/>
  <c r="N47" i="20"/>
  <c r="U73" i="20"/>
  <c r="AA73" i="20"/>
  <c r="Y73" i="20"/>
  <c r="R73" i="20"/>
  <c r="O73" i="20"/>
  <c r="J73" i="20"/>
  <c r="T73" i="20"/>
  <c r="M73" i="20"/>
  <c r="E73" i="20"/>
  <c r="Z73" i="20"/>
  <c r="L73" i="20"/>
  <c r="X73" i="20"/>
  <c r="F73" i="20"/>
  <c r="S73" i="20"/>
  <c r="D73" i="20"/>
  <c r="N73" i="20"/>
  <c r="U26" i="20"/>
  <c r="M26" i="20"/>
  <c r="AA26" i="20"/>
  <c r="E26" i="20"/>
  <c r="F26" i="20"/>
  <c r="S26" i="20"/>
  <c r="Z26" i="20"/>
  <c r="L26" i="20"/>
  <c r="N26" i="20"/>
  <c r="T26" i="20"/>
  <c r="D26" i="20"/>
  <c r="R26" i="20"/>
  <c r="X26" i="20"/>
  <c r="O26" i="20"/>
  <c r="J26" i="20"/>
  <c r="Y26" i="20"/>
  <c r="U311" i="20"/>
  <c r="R311" i="20"/>
  <c r="AA311" i="20"/>
  <c r="O311" i="20"/>
  <c r="N311" i="20"/>
  <c r="E311" i="20"/>
  <c r="L311" i="20"/>
  <c r="M311" i="20"/>
  <c r="Y311" i="20"/>
  <c r="D311" i="20"/>
  <c r="J311" i="20"/>
  <c r="T311" i="20"/>
  <c r="F311" i="20"/>
  <c r="S311" i="20"/>
  <c r="Z311" i="20"/>
  <c r="X311" i="20"/>
  <c r="O275" i="20"/>
  <c r="U275" i="20"/>
  <c r="Y275" i="20"/>
  <c r="AA275" i="20"/>
  <c r="J275" i="20"/>
  <c r="R275" i="20"/>
  <c r="N275" i="20"/>
  <c r="E275" i="20"/>
  <c r="Z275" i="20"/>
  <c r="X275" i="20"/>
  <c r="F275" i="20"/>
  <c r="L275" i="20"/>
  <c r="S275" i="20"/>
  <c r="M275" i="20"/>
  <c r="D275" i="20"/>
  <c r="T275" i="20"/>
  <c r="U27" i="20"/>
  <c r="AA27" i="20"/>
  <c r="D27" i="20"/>
  <c r="Y27" i="20"/>
  <c r="Z27" i="20"/>
  <c r="S27" i="20"/>
  <c r="O27" i="20"/>
  <c r="L27" i="20"/>
  <c r="T27" i="20"/>
  <c r="M27" i="20"/>
  <c r="R27" i="20"/>
  <c r="J27" i="20"/>
  <c r="F27" i="20"/>
  <c r="X27" i="20"/>
  <c r="E27" i="20"/>
  <c r="N27" i="20"/>
  <c r="R475" i="20"/>
  <c r="AA475" i="20"/>
  <c r="O475" i="20"/>
  <c r="U475" i="20"/>
  <c r="Y475" i="20"/>
  <c r="F475" i="20"/>
  <c r="S475" i="20"/>
  <c r="D475" i="20"/>
  <c r="L475" i="20"/>
  <c r="T475" i="20"/>
  <c r="E475" i="20"/>
  <c r="N475" i="20"/>
  <c r="J475" i="20"/>
  <c r="M475" i="20"/>
  <c r="Z475" i="20"/>
  <c r="X475" i="20"/>
  <c r="O117" i="20"/>
  <c r="AA117" i="20"/>
  <c r="U117" i="20"/>
  <c r="R117" i="20"/>
  <c r="E117" i="20"/>
  <c r="Y117" i="20"/>
  <c r="J117" i="20"/>
  <c r="X117" i="20"/>
  <c r="T117" i="20"/>
  <c r="Z117" i="20"/>
  <c r="F117" i="20"/>
  <c r="L117" i="20"/>
  <c r="S117" i="20"/>
  <c r="N117" i="20"/>
  <c r="M117" i="20"/>
  <c r="D117" i="20"/>
  <c r="U358" i="20"/>
  <c r="T358" i="20"/>
  <c r="AA358" i="20"/>
  <c r="O358" i="20"/>
  <c r="E358" i="20"/>
  <c r="S358" i="20"/>
  <c r="Y358" i="20"/>
  <c r="D358" i="20"/>
  <c r="N358" i="20"/>
  <c r="F358" i="20"/>
  <c r="R358" i="20"/>
  <c r="X358" i="20"/>
  <c r="Z358" i="20"/>
  <c r="J358" i="20"/>
  <c r="L358" i="20"/>
  <c r="M358" i="20"/>
  <c r="U471" i="20"/>
  <c r="R471" i="20"/>
  <c r="T471" i="20"/>
  <c r="AA471" i="20"/>
  <c r="O471" i="20"/>
  <c r="D471" i="20"/>
  <c r="M471" i="20"/>
  <c r="N471" i="20"/>
  <c r="X471" i="20"/>
  <c r="F471" i="20"/>
  <c r="E471" i="20"/>
  <c r="S471" i="20"/>
  <c r="Y471" i="20"/>
  <c r="J471" i="20"/>
  <c r="L471" i="20"/>
  <c r="Z471" i="20"/>
  <c r="U328" i="20"/>
  <c r="O328" i="20"/>
  <c r="AA328" i="20"/>
  <c r="M328" i="20"/>
  <c r="Y328" i="20"/>
  <c r="Z328" i="20"/>
  <c r="D328" i="20"/>
  <c r="L328" i="20"/>
  <c r="S328" i="20"/>
  <c r="X328" i="20"/>
  <c r="F328" i="20"/>
  <c r="N328" i="20"/>
  <c r="J328" i="20"/>
  <c r="T328" i="20"/>
  <c r="E328" i="20"/>
  <c r="R328" i="20"/>
  <c r="AA177" i="20"/>
  <c r="U177" i="20"/>
  <c r="O177" i="20"/>
  <c r="X177" i="20"/>
  <c r="F177" i="20"/>
  <c r="R177" i="20"/>
  <c r="Z177" i="20"/>
  <c r="E177" i="20"/>
  <c r="L177" i="20"/>
  <c r="D177" i="20"/>
  <c r="T177" i="20"/>
  <c r="N177" i="20"/>
  <c r="S177" i="20"/>
  <c r="Y177" i="20"/>
  <c r="M177" i="20"/>
  <c r="J177" i="20"/>
  <c r="AA400" i="20"/>
  <c r="U400" i="20"/>
  <c r="F400" i="20"/>
  <c r="O400" i="20"/>
  <c r="T400" i="20"/>
  <c r="L400" i="20"/>
  <c r="S400" i="20"/>
  <c r="D400" i="20"/>
  <c r="Y400" i="20"/>
  <c r="N400" i="20"/>
  <c r="X400" i="20"/>
  <c r="R400" i="20"/>
  <c r="M400" i="20"/>
  <c r="Z400" i="20"/>
  <c r="J400" i="20"/>
  <c r="E400" i="20"/>
  <c r="AA203" i="20"/>
  <c r="U203" i="20"/>
  <c r="N203" i="20"/>
  <c r="O203" i="20"/>
  <c r="S203" i="20"/>
  <c r="D203" i="20"/>
  <c r="L203" i="20"/>
  <c r="M203" i="20"/>
  <c r="J203" i="20"/>
  <c r="Y203" i="20"/>
  <c r="X203" i="20"/>
  <c r="F203" i="20"/>
  <c r="R203" i="20"/>
  <c r="T203" i="20"/>
  <c r="E203" i="20"/>
  <c r="Z203" i="20"/>
  <c r="S152" i="20"/>
  <c r="U152" i="20"/>
  <c r="AA152" i="20"/>
  <c r="N152" i="20"/>
  <c r="O152" i="20"/>
  <c r="Z152" i="20"/>
  <c r="J152" i="20"/>
  <c r="F152" i="20"/>
  <c r="L152" i="20"/>
  <c r="E152" i="20"/>
  <c r="X152" i="20"/>
  <c r="Y152" i="20"/>
  <c r="D152" i="20"/>
  <c r="R152" i="20"/>
  <c r="M152" i="20"/>
  <c r="T152" i="20"/>
  <c r="O44" i="20"/>
  <c r="AA44" i="20"/>
  <c r="U44" i="20"/>
  <c r="Z44" i="20"/>
  <c r="E44" i="20"/>
  <c r="F44" i="20"/>
  <c r="T44" i="20"/>
  <c r="Y44" i="20"/>
  <c r="S44" i="20"/>
  <c r="D44" i="20"/>
  <c r="N44" i="20"/>
  <c r="M44" i="20"/>
  <c r="J44" i="20"/>
  <c r="R44" i="20"/>
  <c r="X44" i="20"/>
  <c r="L44" i="20"/>
  <c r="AA239" i="20"/>
  <c r="U239" i="20"/>
  <c r="O239" i="20"/>
  <c r="E239" i="20"/>
  <c r="X239" i="20"/>
  <c r="J239" i="20"/>
  <c r="F239" i="20"/>
  <c r="Z239" i="20"/>
  <c r="R239" i="20"/>
  <c r="D239" i="20"/>
  <c r="N239" i="20"/>
  <c r="T239" i="20"/>
  <c r="M239" i="20"/>
  <c r="L239" i="20"/>
  <c r="S239" i="20"/>
  <c r="Y239" i="20"/>
  <c r="AA265" i="20"/>
  <c r="U265" i="20"/>
  <c r="D265" i="20"/>
  <c r="O265" i="20"/>
  <c r="L265" i="20"/>
  <c r="X265" i="20"/>
  <c r="T265" i="20"/>
  <c r="F265" i="20"/>
  <c r="Y265" i="20"/>
  <c r="J265" i="20"/>
  <c r="Z265" i="20"/>
  <c r="N265" i="20"/>
  <c r="M265" i="20"/>
  <c r="S265" i="20"/>
  <c r="R265" i="20"/>
  <c r="E265" i="20"/>
  <c r="AA434" i="20"/>
  <c r="U434" i="20"/>
  <c r="M434" i="20"/>
  <c r="E434" i="20"/>
  <c r="N434" i="20"/>
  <c r="O434" i="20"/>
  <c r="X434" i="20"/>
  <c r="L434" i="20"/>
  <c r="T434" i="20"/>
  <c r="F434" i="20"/>
  <c r="J434" i="20"/>
  <c r="D434" i="20"/>
  <c r="Y434" i="20"/>
  <c r="Z434" i="20"/>
  <c r="S434" i="20"/>
  <c r="R434" i="20"/>
  <c r="N14" i="20"/>
  <c r="U14" i="20"/>
  <c r="AA14" i="20"/>
  <c r="E14" i="20"/>
  <c r="T14" i="20"/>
  <c r="O14" i="20"/>
  <c r="X14" i="20"/>
  <c r="S14" i="20"/>
  <c r="L14" i="20"/>
  <c r="Z14" i="20"/>
  <c r="F14" i="20"/>
  <c r="R14" i="20"/>
  <c r="J14" i="20"/>
  <c r="M14" i="20"/>
  <c r="Y14" i="20"/>
  <c r="D14" i="20"/>
  <c r="T42" i="20"/>
  <c r="U42" i="20"/>
  <c r="E42" i="20"/>
  <c r="Z42" i="20"/>
  <c r="L42" i="20"/>
  <c r="O42" i="20"/>
  <c r="R42" i="20"/>
  <c r="S42" i="20"/>
  <c r="AA42" i="20"/>
  <c r="N42" i="20"/>
  <c r="M42" i="20"/>
  <c r="X42" i="20"/>
  <c r="Y42" i="20"/>
  <c r="F42" i="20"/>
  <c r="D42" i="20"/>
  <c r="J42" i="20"/>
  <c r="O156" i="20"/>
  <c r="AA156" i="20"/>
  <c r="U156" i="20"/>
  <c r="S156" i="20"/>
  <c r="Z156" i="20"/>
  <c r="J156" i="20"/>
  <c r="Y156" i="20"/>
  <c r="E156" i="20"/>
  <c r="R156" i="20"/>
  <c r="M156" i="20"/>
  <c r="L156" i="20"/>
  <c r="X156" i="20"/>
  <c r="F156" i="20"/>
  <c r="D156" i="20"/>
  <c r="T156" i="20"/>
  <c r="N156" i="20"/>
  <c r="F122" i="20"/>
  <c r="AA122" i="20"/>
  <c r="Z122" i="20"/>
  <c r="O122" i="20"/>
  <c r="U122" i="20"/>
  <c r="M122" i="20"/>
  <c r="X122" i="20"/>
  <c r="S122" i="20"/>
  <c r="T122" i="20"/>
  <c r="E122" i="20"/>
  <c r="L122" i="20"/>
  <c r="Y122" i="20"/>
  <c r="J122" i="20"/>
  <c r="D122" i="20"/>
  <c r="N122" i="20"/>
  <c r="R122" i="20"/>
  <c r="AA181" i="20"/>
  <c r="U181" i="20"/>
  <c r="E181" i="20"/>
  <c r="D181" i="20"/>
  <c r="O181" i="20"/>
  <c r="Z181" i="20"/>
  <c r="F181" i="20"/>
  <c r="N181" i="20"/>
  <c r="X181" i="20"/>
  <c r="M181" i="20"/>
  <c r="L181" i="20"/>
  <c r="S181" i="20"/>
  <c r="T181" i="20"/>
  <c r="Y181" i="20"/>
  <c r="J181" i="20"/>
  <c r="R181" i="20"/>
  <c r="AA23" i="20"/>
  <c r="U23" i="20"/>
  <c r="Z23" i="20"/>
  <c r="Y23" i="20"/>
  <c r="S23" i="20"/>
  <c r="O23" i="20"/>
  <c r="D23" i="20"/>
  <c r="L23" i="20"/>
  <c r="M23" i="20"/>
  <c r="N23" i="20"/>
  <c r="E23" i="20"/>
  <c r="T23" i="20"/>
  <c r="J23" i="20"/>
  <c r="F23" i="20"/>
  <c r="R23" i="20"/>
  <c r="X23" i="20"/>
  <c r="U102" i="20"/>
  <c r="T102" i="20"/>
  <c r="AA102" i="20"/>
  <c r="Z102" i="20"/>
  <c r="M102" i="20"/>
  <c r="O102" i="20"/>
  <c r="E102" i="20"/>
  <c r="N102" i="20"/>
  <c r="L102" i="20"/>
  <c r="R102" i="20"/>
  <c r="F102" i="20"/>
  <c r="X102" i="20"/>
  <c r="D102" i="20"/>
  <c r="J102" i="20"/>
  <c r="S102" i="20"/>
  <c r="Y102" i="20"/>
  <c r="U392" i="20"/>
  <c r="O392" i="20"/>
  <c r="AA392" i="20"/>
  <c r="D392" i="20"/>
  <c r="L392" i="20"/>
  <c r="X392" i="20"/>
  <c r="Y392" i="20"/>
  <c r="F392" i="20"/>
  <c r="N392" i="20"/>
  <c r="E392" i="20"/>
  <c r="R392" i="20"/>
  <c r="T392" i="20"/>
  <c r="M392" i="20"/>
  <c r="J392" i="20"/>
  <c r="S392" i="20"/>
  <c r="Z392" i="20"/>
  <c r="O241" i="20"/>
  <c r="AA241" i="20"/>
  <c r="U241" i="20"/>
  <c r="L241" i="20"/>
  <c r="N241" i="20"/>
  <c r="T241" i="20"/>
  <c r="J241" i="20"/>
  <c r="Z241" i="20"/>
  <c r="E241" i="20"/>
  <c r="D241" i="20"/>
  <c r="F241" i="20"/>
  <c r="X241" i="20"/>
  <c r="R241" i="20"/>
  <c r="S241" i="20"/>
  <c r="Y241" i="20"/>
  <c r="M241" i="20"/>
  <c r="U163" i="20"/>
  <c r="AA163" i="20"/>
  <c r="T163" i="20"/>
  <c r="O163" i="20"/>
  <c r="E163" i="20"/>
  <c r="D163" i="20"/>
  <c r="S163" i="20"/>
  <c r="R163" i="20"/>
  <c r="L163" i="20"/>
  <c r="Z163" i="20"/>
  <c r="X163" i="20"/>
  <c r="J163" i="20"/>
  <c r="N163" i="20"/>
  <c r="F163" i="20"/>
  <c r="Y163" i="20"/>
  <c r="M163" i="20"/>
  <c r="AA408" i="20"/>
  <c r="U408" i="20"/>
  <c r="O408" i="20"/>
  <c r="Y408" i="20"/>
  <c r="N408" i="20"/>
  <c r="R408" i="20"/>
  <c r="M408" i="20"/>
  <c r="L408" i="20"/>
  <c r="F408" i="20"/>
  <c r="X408" i="20"/>
  <c r="E408" i="20"/>
  <c r="T408" i="20"/>
  <c r="J408" i="20"/>
  <c r="D408" i="20"/>
  <c r="S408" i="20"/>
  <c r="Z408" i="20"/>
  <c r="E379" i="20"/>
  <c r="U379" i="20"/>
  <c r="S379" i="20"/>
  <c r="O379" i="20"/>
  <c r="J379" i="20"/>
  <c r="Y379" i="20"/>
  <c r="L379" i="20"/>
  <c r="AA379" i="20"/>
  <c r="R379" i="20"/>
  <c r="D379" i="20"/>
  <c r="T379" i="20"/>
  <c r="Z379" i="20"/>
  <c r="F379" i="20"/>
  <c r="M379" i="20"/>
  <c r="X379" i="20"/>
  <c r="N379" i="20"/>
  <c r="U431" i="20"/>
  <c r="S431" i="20"/>
  <c r="AA431" i="20"/>
  <c r="J431" i="20"/>
  <c r="N431" i="20"/>
  <c r="L431" i="20"/>
  <c r="O431" i="20"/>
  <c r="T431" i="20"/>
  <c r="D431" i="20"/>
  <c r="Y431" i="20"/>
  <c r="M431" i="20"/>
  <c r="X431" i="20"/>
  <c r="F431" i="20"/>
  <c r="Z431" i="20"/>
  <c r="E431" i="20"/>
  <c r="R431" i="20"/>
  <c r="Y393" i="20"/>
  <c r="U393" i="20"/>
  <c r="AA393" i="20"/>
  <c r="L393" i="20"/>
  <c r="E393" i="20"/>
  <c r="F393" i="20"/>
  <c r="X393" i="20"/>
  <c r="M393" i="20"/>
  <c r="O393" i="20"/>
  <c r="T393" i="20"/>
  <c r="N393" i="20"/>
  <c r="S393" i="20"/>
  <c r="Z393" i="20"/>
  <c r="D393" i="20"/>
  <c r="R393" i="20"/>
  <c r="J393" i="20"/>
  <c r="O348" i="20"/>
  <c r="AA348" i="20"/>
  <c r="U348" i="20"/>
  <c r="S348" i="20"/>
  <c r="E348" i="20"/>
  <c r="Z348" i="20"/>
  <c r="L348" i="20"/>
  <c r="J348" i="20"/>
  <c r="X348" i="20"/>
  <c r="N348" i="20"/>
  <c r="F348" i="20"/>
  <c r="T348" i="20"/>
  <c r="R348" i="20"/>
  <c r="D348" i="20"/>
  <c r="Y348" i="20"/>
  <c r="M348" i="20"/>
  <c r="N40" i="20"/>
  <c r="U40" i="20"/>
  <c r="E40" i="20"/>
  <c r="O40" i="20"/>
  <c r="Y40" i="20"/>
  <c r="AA40" i="20"/>
  <c r="L40" i="20"/>
  <c r="M40" i="20"/>
  <c r="Z40" i="20"/>
  <c r="F40" i="20"/>
  <c r="S40" i="20"/>
  <c r="R40" i="20"/>
  <c r="D40" i="20"/>
  <c r="X40" i="20"/>
  <c r="T40" i="20"/>
  <c r="J40" i="20"/>
  <c r="AA211" i="20"/>
  <c r="U211" i="20"/>
  <c r="R211" i="20"/>
  <c r="N211" i="20"/>
  <c r="O211" i="20"/>
  <c r="S211" i="20"/>
  <c r="J211" i="20"/>
  <c r="T211" i="20"/>
  <c r="Y211" i="20"/>
  <c r="E211" i="20"/>
  <c r="Z211" i="20"/>
  <c r="L211" i="20"/>
  <c r="D211" i="20"/>
  <c r="M211" i="20"/>
  <c r="X211" i="20"/>
  <c r="F211" i="20"/>
  <c r="AA362" i="20"/>
  <c r="J362" i="20"/>
  <c r="U362" i="20"/>
  <c r="O362" i="20"/>
  <c r="T362" i="20"/>
  <c r="Z362" i="20"/>
  <c r="R362" i="20"/>
  <c r="F362" i="20"/>
  <c r="M362" i="20"/>
  <c r="D362" i="20"/>
  <c r="N362" i="20"/>
  <c r="X362" i="20"/>
  <c r="E362" i="20"/>
  <c r="S362" i="20"/>
  <c r="L362" i="20"/>
  <c r="Y362" i="20"/>
  <c r="L306" i="20"/>
  <c r="AA306" i="20"/>
  <c r="U306" i="20"/>
  <c r="O306" i="20"/>
  <c r="N306" i="20"/>
  <c r="Y306" i="20"/>
  <c r="X306" i="20"/>
  <c r="M306" i="20"/>
  <c r="D306" i="20"/>
  <c r="S306" i="20"/>
  <c r="F306" i="20"/>
  <c r="R306" i="20"/>
  <c r="E306" i="20"/>
  <c r="T306" i="20"/>
  <c r="J306" i="20"/>
  <c r="Z306" i="20"/>
  <c r="O245" i="20"/>
  <c r="AA245" i="20"/>
  <c r="U245" i="20"/>
  <c r="N245" i="20"/>
  <c r="T245" i="20"/>
  <c r="R245" i="20"/>
  <c r="S245" i="20"/>
  <c r="M245" i="20"/>
  <c r="F245" i="20"/>
  <c r="L245" i="20"/>
  <c r="E245" i="20"/>
  <c r="Z245" i="20"/>
  <c r="D245" i="20"/>
  <c r="X245" i="20"/>
  <c r="J245" i="20"/>
  <c r="Y245" i="20"/>
  <c r="U87" i="20"/>
  <c r="AA87" i="20"/>
  <c r="O87" i="20"/>
  <c r="R87" i="20"/>
  <c r="Y87" i="20"/>
  <c r="J87" i="20"/>
  <c r="L87" i="20"/>
  <c r="X87" i="20"/>
  <c r="F87" i="20"/>
  <c r="E87" i="20"/>
  <c r="S87" i="20"/>
  <c r="D87" i="20"/>
  <c r="N87" i="20"/>
  <c r="M87" i="20"/>
  <c r="Z87" i="20"/>
  <c r="T87" i="20"/>
  <c r="Y302" i="20"/>
  <c r="AA302" i="20"/>
  <c r="U302" i="20"/>
  <c r="Z302" i="20"/>
  <c r="O302" i="20"/>
  <c r="J302" i="20"/>
  <c r="N302" i="20"/>
  <c r="X302" i="20"/>
  <c r="F302" i="20"/>
  <c r="L302" i="20"/>
  <c r="T302" i="20"/>
  <c r="E302" i="20"/>
  <c r="D302" i="20"/>
  <c r="S302" i="20"/>
  <c r="R302" i="20"/>
  <c r="M302" i="20"/>
  <c r="U456" i="20"/>
  <c r="R456" i="20"/>
  <c r="AA456" i="20"/>
  <c r="E456" i="20"/>
  <c r="D456" i="20"/>
  <c r="F456" i="20"/>
  <c r="T456" i="20"/>
  <c r="X456" i="20"/>
  <c r="O456" i="20"/>
  <c r="S456" i="20"/>
  <c r="J456" i="20"/>
  <c r="Y456" i="20"/>
  <c r="N456" i="20"/>
  <c r="Z456" i="20"/>
  <c r="L456" i="20"/>
  <c r="M456" i="20"/>
  <c r="AA305" i="20"/>
  <c r="U305" i="20"/>
  <c r="X305" i="20"/>
  <c r="Y305" i="20"/>
  <c r="O305" i="20"/>
  <c r="T305" i="20"/>
  <c r="F305" i="20"/>
  <c r="Z305" i="20"/>
  <c r="J305" i="20"/>
  <c r="S305" i="20"/>
  <c r="N305" i="20"/>
  <c r="D305" i="20"/>
  <c r="L305" i="20"/>
  <c r="R305" i="20"/>
  <c r="M305" i="20"/>
  <c r="E305" i="20"/>
  <c r="AA318" i="20"/>
  <c r="U318" i="20"/>
  <c r="O318" i="20"/>
  <c r="Y318" i="20"/>
  <c r="J318" i="20"/>
  <c r="N318" i="20"/>
  <c r="M318" i="20"/>
  <c r="F318" i="20"/>
  <c r="S318" i="20"/>
  <c r="D318" i="20"/>
  <c r="Z318" i="20"/>
  <c r="X318" i="20"/>
  <c r="L318" i="20"/>
  <c r="R318" i="20"/>
  <c r="E318" i="20"/>
  <c r="T318" i="20"/>
  <c r="O186" i="20"/>
  <c r="U186" i="20"/>
  <c r="AA186" i="20"/>
  <c r="X186" i="20"/>
  <c r="E186" i="20"/>
  <c r="M186" i="20"/>
  <c r="F186" i="20"/>
  <c r="Y186" i="20"/>
  <c r="Z186" i="20"/>
  <c r="J186" i="20"/>
  <c r="L186" i="20"/>
  <c r="D186" i="20"/>
  <c r="S186" i="20"/>
  <c r="T186" i="20"/>
  <c r="N186" i="20"/>
  <c r="R186" i="20"/>
  <c r="S174" i="20"/>
  <c r="AA174" i="20"/>
  <c r="U174" i="20"/>
  <c r="X174" i="20"/>
  <c r="O174" i="20"/>
  <c r="E174" i="20"/>
  <c r="T174" i="20"/>
  <c r="F174" i="20"/>
  <c r="M174" i="20"/>
  <c r="R174" i="20"/>
  <c r="N174" i="20"/>
  <c r="L174" i="20"/>
  <c r="Y174" i="20"/>
  <c r="D174" i="20"/>
  <c r="Z174" i="20"/>
  <c r="J174" i="20"/>
  <c r="AA403" i="20"/>
  <c r="U403" i="20"/>
  <c r="S403" i="20"/>
  <c r="O403" i="20"/>
  <c r="Y403" i="20"/>
  <c r="N403" i="20"/>
  <c r="F403" i="20"/>
  <c r="L403" i="20"/>
  <c r="J403" i="20"/>
  <c r="X403" i="20"/>
  <c r="T403" i="20"/>
  <c r="D403" i="20"/>
  <c r="M403" i="20"/>
  <c r="R403" i="20"/>
  <c r="Z403" i="20"/>
  <c r="E403" i="20"/>
  <c r="AA85" i="20"/>
  <c r="U85" i="20"/>
  <c r="R85" i="20"/>
  <c r="O85" i="20"/>
  <c r="J85" i="20"/>
  <c r="Y85" i="20"/>
  <c r="D85" i="20"/>
  <c r="N85" i="20"/>
  <c r="M85" i="20"/>
  <c r="E85" i="20"/>
  <c r="S85" i="20"/>
  <c r="Z85" i="20"/>
  <c r="L85" i="20"/>
  <c r="T85" i="20"/>
  <c r="F85" i="20"/>
  <c r="X85" i="20"/>
  <c r="AA296" i="20"/>
  <c r="U296" i="20"/>
  <c r="O296" i="20"/>
  <c r="R296" i="20"/>
  <c r="D296" i="20"/>
  <c r="X296" i="20"/>
  <c r="T296" i="20"/>
  <c r="E296" i="20"/>
  <c r="N296" i="20"/>
  <c r="F296" i="20"/>
  <c r="Y296" i="20"/>
  <c r="J296" i="20"/>
  <c r="Z296" i="20"/>
  <c r="L296" i="20"/>
  <c r="M296" i="20"/>
  <c r="S296" i="20"/>
  <c r="N442" i="20"/>
  <c r="U442" i="20"/>
  <c r="AA442" i="20"/>
  <c r="O442" i="20"/>
  <c r="M442" i="20"/>
  <c r="J442" i="20"/>
  <c r="F442" i="20"/>
  <c r="L442" i="20"/>
  <c r="T442" i="20"/>
  <c r="E442" i="20"/>
  <c r="Y442" i="20"/>
  <c r="Z442" i="20"/>
  <c r="S442" i="20"/>
  <c r="X442" i="20"/>
  <c r="D442" i="20"/>
  <c r="R442" i="20"/>
  <c r="AA194" i="20"/>
  <c r="U194" i="20"/>
  <c r="N194" i="20"/>
  <c r="O194" i="20"/>
  <c r="J194" i="20"/>
  <c r="Y194" i="20"/>
  <c r="F194" i="20"/>
  <c r="X194" i="20"/>
  <c r="S194" i="20"/>
  <c r="E194" i="20"/>
  <c r="T194" i="20"/>
  <c r="D194" i="20"/>
  <c r="R194" i="20"/>
  <c r="M194" i="20"/>
  <c r="L194" i="20"/>
  <c r="Z194" i="20"/>
  <c r="U476" i="20"/>
  <c r="R476" i="20"/>
  <c r="M476" i="20"/>
  <c r="AA476" i="20"/>
  <c r="O476" i="20"/>
  <c r="F476" i="20"/>
  <c r="D476" i="20"/>
  <c r="Y476" i="20"/>
  <c r="N476" i="20"/>
  <c r="T476" i="20"/>
  <c r="J476" i="20"/>
  <c r="Z476" i="20"/>
  <c r="E476" i="20"/>
  <c r="L476" i="20"/>
  <c r="X476" i="20"/>
  <c r="S476" i="20"/>
  <c r="M309" i="20"/>
  <c r="AA309" i="20"/>
  <c r="U309" i="20"/>
  <c r="S309" i="20"/>
  <c r="O309" i="20"/>
  <c r="X309" i="20"/>
  <c r="R309" i="20"/>
  <c r="N309" i="20"/>
  <c r="E309" i="20"/>
  <c r="L309" i="20"/>
  <c r="D309" i="20"/>
  <c r="Y309" i="20"/>
  <c r="T309" i="20"/>
  <c r="F309" i="20"/>
  <c r="J309" i="20"/>
  <c r="Z309" i="20"/>
  <c r="AA151" i="20"/>
  <c r="U151" i="20"/>
  <c r="Y151" i="20"/>
  <c r="O151" i="20"/>
  <c r="F151" i="20"/>
  <c r="J151" i="20"/>
  <c r="E151" i="20"/>
  <c r="M151" i="20"/>
  <c r="X151" i="20"/>
  <c r="D151" i="20"/>
  <c r="T151" i="20"/>
  <c r="S151" i="20"/>
  <c r="R151" i="20"/>
  <c r="N151" i="20"/>
  <c r="Z151" i="20"/>
  <c r="L151" i="20"/>
  <c r="AA8" i="20"/>
  <c r="U8" i="20"/>
  <c r="Z8" i="20"/>
  <c r="O8" i="20"/>
  <c r="S8" i="20"/>
  <c r="L8" i="20"/>
  <c r="Y8" i="20"/>
  <c r="D8" i="20"/>
  <c r="N8" i="20"/>
  <c r="M8" i="20"/>
  <c r="X8" i="20"/>
  <c r="E8" i="20"/>
  <c r="R8" i="20"/>
  <c r="F8" i="20"/>
  <c r="T8" i="20"/>
  <c r="J8" i="20"/>
  <c r="U62" i="20"/>
  <c r="AA62" i="20"/>
  <c r="M62" i="20"/>
  <c r="L62" i="20"/>
  <c r="R62" i="20"/>
  <c r="N62" i="20"/>
  <c r="O62" i="20"/>
  <c r="T62" i="20"/>
  <c r="D62" i="20"/>
  <c r="X62" i="20"/>
  <c r="E62" i="20"/>
  <c r="Z62" i="20"/>
  <c r="F62" i="20"/>
  <c r="Y62" i="20"/>
  <c r="S62" i="20"/>
  <c r="J62" i="20"/>
  <c r="O369" i="20"/>
  <c r="AA369" i="20"/>
  <c r="U369" i="20"/>
  <c r="M369" i="20"/>
  <c r="D369" i="20"/>
  <c r="R369" i="20"/>
  <c r="Y369" i="20"/>
  <c r="T369" i="20"/>
  <c r="J369" i="20"/>
  <c r="E369" i="20"/>
  <c r="X369" i="20"/>
  <c r="L369" i="20"/>
  <c r="F369" i="20"/>
  <c r="S369" i="20"/>
  <c r="Z369" i="20"/>
  <c r="N369" i="20"/>
  <c r="AA133" i="20"/>
  <c r="U133" i="20"/>
  <c r="Y133" i="20"/>
  <c r="O133" i="20"/>
  <c r="J133" i="20"/>
  <c r="F133" i="20"/>
  <c r="R133" i="20"/>
  <c r="T133" i="20"/>
  <c r="E133" i="20"/>
  <c r="X133" i="20"/>
  <c r="S133" i="20"/>
  <c r="D133" i="20"/>
  <c r="N133" i="20"/>
  <c r="M133" i="20"/>
  <c r="Z133" i="20"/>
  <c r="L133" i="20"/>
  <c r="U129" i="20"/>
  <c r="Y129" i="20"/>
  <c r="O129" i="20"/>
  <c r="AA129" i="20"/>
  <c r="N129" i="20"/>
  <c r="S129" i="20"/>
  <c r="M129" i="20"/>
  <c r="D129" i="20"/>
  <c r="Z129" i="20"/>
  <c r="X129" i="20"/>
  <c r="F129" i="20"/>
  <c r="T129" i="20"/>
  <c r="E129" i="20"/>
  <c r="L129" i="20"/>
  <c r="J129" i="20"/>
  <c r="R129" i="20"/>
  <c r="AA340" i="20"/>
  <c r="U340" i="20"/>
  <c r="S340" i="20"/>
  <c r="O340" i="20"/>
  <c r="M340" i="20"/>
  <c r="R340" i="20"/>
  <c r="L340" i="20"/>
  <c r="X340" i="20"/>
  <c r="F340" i="20"/>
  <c r="N340" i="20"/>
  <c r="T340" i="20"/>
  <c r="D340" i="20"/>
  <c r="E340" i="20"/>
  <c r="Y340" i="20"/>
  <c r="Z340" i="20"/>
  <c r="J340" i="20"/>
  <c r="O96" i="20"/>
  <c r="U96" i="20"/>
  <c r="AA96" i="20"/>
  <c r="J96" i="20"/>
  <c r="T96" i="20"/>
  <c r="E96" i="20"/>
  <c r="S96" i="20"/>
  <c r="M96" i="20"/>
  <c r="Y96" i="20"/>
  <c r="L96" i="20"/>
  <c r="D96" i="20"/>
  <c r="Z96" i="20"/>
  <c r="F96" i="20"/>
  <c r="R96" i="20"/>
  <c r="X96" i="20"/>
  <c r="N96" i="20"/>
  <c r="AA84" i="20"/>
  <c r="U84" i="20"/>
  <c r="M84" i="20"/>
  <c r="J84" i="20"/>
  <c r="T84" i="20"/>
  <c r="S84" i="20"/>
  <c r="O84" i="20"/>
  <c r="Y84" i="20"/>
  <c r="E84" i="20"/>
  <c r="F84" i="20"/>
  <c r="L84" i="20"/>
  <c r="Z84" i="20"/>
  <c r="N84" i="20"/>
  <c r="R84" i="20"/>
  <c r="D84" i="20"/>
  <c r="X84" i="20"/>
  <c r="U277" i="20"/>
  <c r="O277" i="20"/>
  <c r="AA277" i="20"/>
  <c r="Y277" i="20"/>
  <c r="T277" i="20"/>
  <c r="F277" i="20"/>
  <c r="X277" i="20"/>
  <c r="M277" i="20"/>
  <c r="D277" i="20"/>
  <c r="N277" i="20"/>
  <c r="J277" i="20"/>
  <c r="L277" i="20"/>
  <c r="Z277" i="20"/>
  <c r="E277" i="20"/>
  <c r="R277" i="20"/>
  <c r="S277" i="20"/>
  <c r="AA147" i="20"/>
  <c r="U147" i="20"/>
  <c r="O147" i="20"/>
  <c r="J147" i="20"/>
  <c r="T147" i="20"/>
  <c r="D147" i="20"/>
  <c r="X147" i="20"/>
  <c r="F147" i="20"/>
  <c r="Y147" i="20"/>
  <c r="N147" i="20"/>
  <c r="E147" i="20"/>
  <c r="Z147" i="20"/>
  <c r="S147" i="20"/>
  <c r="L147" i="20"/>
  <c r="R147" i="20"/>
  <c r="M147" i="20"/>
  <c r="O67" i="20"/>
  <c r="AA67" i="20"/>
  <c r="U67" i="20"/>
  <c r="F67" i="20"/>
  <c r="S67" i="20"/>
  <c r="E67" i="20"/>
  <c r="T67" i="20"/>
  <c r="R67" i="20"/>
  <c r="X67" i="20"/>
  <c r="Z67" i="20"/>
  <c r="Y67" i="20"/>
  <c r="J67" i="20"/>
  <c r="L67" i="20"/>
  <c r="D67" i="20"/>
  <c r="N67" i="20"/>
  <c r="M67" i="20"/>
  <c r="AA4" i="20"/>
  <c r="U4" i="20"/>
  <c r="M4" i="20"/>
  <c r="O4" i="20"/>
  <c r="S4" i="20"/>
  <c r="Y4" i="20"/>
  <c r="N4" i="20"/>
  <c r="F4" i="20"/>
  <c r="X4" i="20"/>
  <c r="Z4" i="20"/>
  <c r="R4" i="20"/>
  <c r="L4" i="20"/>
  <c r="D4" i="20"/>
  <c r="E4" i="20"/>
  <c r="T4" i="20"/>
  <c r="J4" i="20"/>
  <c r="AA316" i="20"/>
  <c r="U316" i="20"/>
  <c r="Y316" i="20"/>
  <c r="S316" i="20"/>
  <c r="O316" i="20"/>
  <c r="D316" i="20"/>
  <c r="N316" i="20"/>
  <c r="T316" i="20"/>
  <c r="E316" i="20"/>
  <c r="L316" i="20"/>
  <c r="M316" i="20"/>
  <c r="F316" i="20"/>
  <c r="J316" i="20"/>
  <c r="R316" i="20"/>
  <c r="X316" i="20"/>
  <c r="Z316" i="20"/>
  <c r="M373" i="20"/>
  <c r="AA373" i="20"/>
  <c r="N373" i="20"/>
  <c r="Z373" i="20"/>
  <c r="U373" i="20"/>
  <c r="L373" i="20"/>
  <c r="J373" i="20"/>
  <c r="O373" i="20"/>
  <c r="R373" i="20"/>
  <c r="S373" i="20"/>
  <c r="E373" i="20"/>
  <c r="Y373" i="20"/>
  <c r="X373" i="20"/>
  <c r="F373" i="20"/>
  <c r="D373" i="20"/>
  <c r="T373" i="20"/>
  <c r="AA215" i="20"/>
  <c r="U215" i="20"/>
  <c r="O215" i="20"/>
  <c r="R215" i="20"/>
  <c r="Y215" i="20"/>
  <c r="N215" i="20"/>
  <c r="J215" i="20"/>
  <c r="Z215" i="20"/>
  <c r="E215" i="20"/>
  <c r="D215" i="20"/>
  <c r="M215" i="20"/>
  <c r="X215" i="20"/>
  <c r="F215" i="20"/>
  <c r="L215" i="20"/>
  <c r="T215" i="20"/>
  <c r="S215" i="20"/>
  <c r="U72" i="20"/>
  <c r="AA72" i="20"/>
  <c r="M72" i="20"/>
  <c r="O72" i="20"/>
  <c r="T72" i="20"/>
  <c r="J72" i="20"/>
  <c r="R72" i="20"/>
  <c r="Y72" i="20"/>
  <c r="Z72" i="20"/>
  <c r="L72" i="20"/>
  <c r="X72" i="20"/>
  <c r="S72" i="20"/>
  <c r="D72" i="20"/>
  <c r="N72" i="20"/>
  <c r="F72" i="20"/>
  <c r="E72" i="20"/>
  <c r="AA262" i="20"/>
  <c r="U262" i="20"/>
  <c r="O262" i="20"/>
  <c r="N262" i="20"/>
  <c r="X262" i="20"/>
  <c r="E262" i="20"/>
  <c r="R262" i="20"/>
  <c r="L262" i="20"/>
  <c r="F262" i="20"/>
  <c r="Y262" i="20"/>
  <c r="M262" i="20"/>
  <c r="S262" i="20"/>
  <c r="D262" i="20"/>
  <c r="J262" i="20"/>
  <c r="Z262" i="20"/>
  <c r="T262" i="20"/>
  <c r="R433" i="20"/>
  <c r="AA433" i="20"/>
  <c r="U433" i="20"/>
  <c r="D433" i="20"/>
  <c r="M433" i="20"/>
  <c r="O433" i="20"/>
  <c r="E433" i="20"/>
  <c r="X433" i="20"/>
  <c r="N433" i="20"/>
  <c r="T433" i="20"/>
  <c r="Z433" i="20"/>
  <c r="F433" i="20"/>
  <c r="J433" i="20"/>
  <c r="L433" i="20"/>
  <c r="Y433" i="20"/>
  <c r="S433" i="20"/>
  <c r="O253" i="20"/>
  <c r="AA253" i="20"/>
  <c r="U253" i="20"/>
  <c r="T253" i="20"/>
  <c r="Y253" i="20"/>
  <c r="F253" i="20"/>
  <c r="X253" i="20"/>
  <c r="M253" i="20"/>
  <c r="R253" i="20"/>
  <c r="E253" i="20"/>
  <c r="N253" i="20"/>
  <c r="L253" i="20"/>
  <c r="Z253" i="20"/>
  <c r="S253" i="20"/>
  <c r="J253" i="20"/>
  <c r="D253" i="20"/>
  <c r="AA325" i="20"/>
  <c r="U325" i="20"/>
  <c r="J325" i="20"/>
  <c r="Y325" i="20"/>
  <c r="O325" i="20"/>
  <c r="S325" i="20"/>
  <c r="N325" i="20"/>
  <c r="Z325" i="20"/>
  <c r="L325" i="20"/>
  <c r="M325" i="20"/>
  <c r="R325" i="20"/>
  <c r="X325" i="20"/>
  <c r="D325" i="20"/>
  <c r="E325" i="20"/>
  <c r="T325" i="20"/>
  <c r="F325" i="20"/>
  <c r="U106" i="20"/>
  <c r="O106" i="20"/>
  <c r="AA106" i="20"/>
  <c r="X106" i="20"/>
  <c r="Y106" i="20"/>
  <c r="E106" i="20"/>
  <c r="S106" i="20"/>
  <c r="T106" i="20"/>
  <c r="J106" i="20"/>
  <c r="Z106" i="20"/>
  <c r="F106" i="20"/>
  <c r="R106" i="20"/>
  <c r="M106" i="20"/>
  <c r="L106" i="20"/>
  <c r="D106" i="20"/>
  <c r="N106" i="20"/>
  <c r="U488" i="20"/>
  <c r="Y488" i="20"/>
  <c r="O488" i="20"/>
  <c r="AA488" i="20"/>
  <c r="M488" i="20"/>
  <c r="T488" i="20"/>
  <c r="X488" i="20"/>
  <c r="R488" i="20"/>
  <c r="F488" i="20"/>
  <c r="N488" i="20"/>
  <c r="Z488" i="20"/>
  <c r="S488" i="20"/>
  <c r="E488" i="20"/>
  <c r="J488" i="20"/>
  <c r="L488" i="20"/>
  <c r="D488" i="20"/>
  <c r="AA337" i="20"/>
  <c r="U337" i="20"/>
  <c r="S337" i="20"/>
  <c r="O337" i="20"/>
  <c r="E337" i="20"/>
  <c r="R337" i="20"/>
  <c r="Y337" i="20"/>
  <c r="F337" i="20"/>
  <c r="D337" i="20"/>
  <c r="M337" i="20"/>
  <c r="N337" i="20"/>
  <c r="X337" i="20"/>
  <c r="Z337" i="20"/>
  <c r="L337" i="20"/>
  <c r="J337" i="20"/>
  <c r="T337" i="20"/>
  <c r="U227" i="20"/>
  <c r="AA227" i="20"/>
  <c r="Y227" i="20"/>
  <c r="O227" i="20"/>
  <c r="Z227" i="20"/>
  <c r="E227" i="20"/>
  <c r="S227" i="20"/>
  <c r="F227" i="20"/>
  <c r="T227" i="20"/>
  <c r="D227" i="20"/>
  <c r="R227" i="20"/>
  <c r="N227" i="20"/>
  <c r="J227" i="20"/>
  <c r="X227" i="20"/>
  <c r="L227" i="20"/>
  <c r="M227" i="20"/>
  <c r="AA221" i="20"/>
  <c r="U221" i="20"/>
  <c r="Z221" i="20"/>
  <c r="O221" i="20"/>
  <c r="F221" i="20"/>
  <c r="E221" i="20"/>
  <c r="S221" i="20"/>
  <c r="R221" i="20"/>
  <c r="M221" i="20"/>
  <c r="D221" i="20"/>
  <c r="L221" i="20"/>
  <c r="X221" i="20"/>
  <c r="J221" i="20"/>
  <c r="Y221" i="20"/>
  <c r="T221" i="20"/>
  <c r="N221" i="20"/>
  <c r="U63" i="20"/>
  <c r="AA63" i="20"/>
  <c r="Z63" i="20"/>
  <c r="D63" i="20"/>
  <c r="O63" i="20"/>
  <c r="Y63" i="20"/>
  <c r="S63" i="20"/>
  <c r="L63" i="20"/>
  <c r="J63" i="20"/>
  <c r="N63" i="20"/>
  <c r="R63" i="20"/>
  <c r="E63" i="20"/>
  <c r="T63" i="20"/>
  <c r="F63" i="20"/>
  <c r="X63" i="20"/>
  <c r="M63" i="20"/>
  <c r="O230" i="20"/>
  <c r="AA230" i="20"/>
  <c r="U230" i="20"/>
  <c r="Y230" i="20"/>
  <c r="T230" i="20"/>
  <c r="E230" i="20"/>
  <c r="M230" i="20"/>
  <c r="S230" i="20"/>
  <c r="R230" i="20"/>
  <c r="D230" i="20"/>
  <c r="L230" i="20"/>
  <c r="Z230" i="20"/>
  <c r="F230" i="20"/>
  <c r="N230" i="20"/>
  <c r="J230" i="20"/>
  <c r="X230" i="20"/>
  <c r="U432" i="20"/>
  <c r="R432" i="20"/>
  <c r="AA432" i="20"/>
  <c r="O432" i="20"/>
  <c r="D432" i="20"/>
  <c r="E432" i="20"/>
  <c r="T432" i="20"/>
  <c r="L432" i="20"/>
  <c r="M432" i="20"/>
  <c r="N432" i="20"/>
  <c r="Y432" i="20"/>
  <c r="X432" i="20"/>
  <c r="J432" i="20"/>
  <c r="Z432" i="20"/>
  <c r="F432" i="20"/>
  <c r="S432" i="20"/>
  <c r="AA281" i="20"/>
  <c r="U281" i="20"/>
  <c r="N281" i="20"/>
  <c r="D281" i="20"/>
  <c r="O281" i="20"/>
  <c r="E281" i="20"/>
  <c r="T281" i="20"/>
  <c r="L281" i="20"/>
  <c r="X281" i="20"/>
  <c r="J281" i="20"/>
  <c r="R281" i="20"/>
  <c r="Z281" i="20"/>
  <c r="M281" i="20"/>
  <c r="S281" i="20"/>
  <c r="F281" i="20"/>
  <c r="Y281" i="20"/>
  <c r="O50" i="20"/>
  <c r="U50" i="20"/>
  <c r="Z50" i="20"/>
  <c r="R50" i="20"/>
  <c r="X50" i="20"/>
  <c r="AA50" i="20"/>
  <c r="D50" i="20"/>
  <c r="F50" i="20"/>
  <c r="S50" i="20"/>
  <c r="E50" i="20"/>
  <c r="L50" i="20"/>
  <c r="M50" i="20"/>
  <c r="T50" i="20"/>
  <c r="Y50" i="20"/>
  <c r="J50" i="20"/>
  <c r="N50" i="20"/>
  <c r="AA144" i="20"/>
  <c r="O144" i="20"/>
  <c r="U144" i="20"/>
  <c r="J144" i="20"/>
  <c r="F144" i="20"/>
  <c r="E144" i="20"/>
  <c r="X144" i="20"/>
  <c r="R144" i="20"/>
  <c r="M144" i="20"/>
  <c r="T144" i="20"/>
  <c r="S144" i="20"/>
  <c r="D144" i="20"/>
  <c r="N144" i="20"/>
  <c r="Z144" i="20"/>
  <c r="Y144" i="20"/>
  <c r="L144" i="20"/>
  <c r="R427" i="20"/>
  <c r="U427" i="20"/>
  <c r="E427" i="20"/>
  <c r="AA427" i="20"/>
  <c r="X427" i="20"/>
  <c r="O427" i="20"/>
  <c r="S427" i="20"/>
  <c r="J427" i="20"/>
  <c r="Z427" i="20"/>
  <c r="D427" i="20"/>
  <c r="M427" i="20"/>
  <c r="T427" i="20"/>
  <c r="L427" i="20"/>
  <c r="N427" i="20"/>
  <c r="F427" i="20"/>
  <c r="Y427" i="20"/>
  <c r="AA216" i="20"/>
  <c r="J216" i="20"/>
  <c r="O216" i="20"/>
  <c r="U216" i="20"/>
  <c r="Y216" i="20"/>
  <c r="D216" i="20"/>
  <c r="E216" i="20"/>
  <c r="M216" i="20"/>
  <c r="T216" i="20"/>
  <c r="N216" i="20"/>
  <c r="X216" i="20"/>
  <c r="F216" i="20"/>
  <c r="R216" i="20"/>
  <c r="S216" i="20"/>
  <c r="L216" i="20"/>
  <c r="Z216" i="20"/>
  <c r="AA12" i="20"/>
  <c r="U12" i="20"/>
  <c r="D12" i="20"/>
  <c r="M12" i="20"/>
  <c r="F12" i="20"/>
  <c r="E12" i="20"/>
  <c r="Y12" i="20"/>
  <c r="X12" i="20"/>
  <c r="S12" i="20"/>
  <c r="L12" i="20"/>
  <c r="N12" i="20"/>
  <c r="T12" i="20"/>
  <c r="O12" i="20"/>
  <c r="J12" i="20"/>
  <c r="Z12" i="20"/>
  <c r="R12" i="20"/>
  <c r="U160" i="20"/>
  <c r="AA160" i="20"/>
  <c r="S160" i="20"/>
  <c r="O160" i="20"/>
  <c r="N160" i="20"/>
  <c r="L160" i="20"/>
  <c r="Z160" i="20"/>
  <c r="J160" i="20"/>
  <c r="Y160" i="20"/>
  <c r="F160" i="20"/>
  <c r="X160" i="20"/>
  <c r="D160" i="20"/>
  <c r="R160" i="20"/>
  <c r="E160" i="20"/>
  <c r="T160" i="20"/>
  <c r="M160" i="20"/>
  <c r="AA75" i="20"/>
  <c r="U75" i="20"/>
  <c r="O75" i="20"/>
  <c r="Y75" i="20"/>
  <c r="T75" i="20"/>
  <c r="D75" i="20"/>
  <c r="N75" i="20"/>
  <c r="E75" i="20"/>
  <c r="Z75" i="20"/>
  <c r="L75" i="20"/>
  <c r="M75" i="20"/>
  <c r="S75" i="20"/>
  <c r="X75" i="20"/>
  <c r="F75" i="20"/>
  <c r="J75" i="20"/>
  <c r="R75" i="20"/>
  <c r="U439" i="20"/>
  <c r="R439" i="20"/>
  <c r="L439" i="20"/>
  <c r="AA439" i="20"/>
  <c r="O439" i="20"/>
  <c r="M439" i="20"/>
  <c r="T439" i="20"/>
  <c r="S439" i="20"/>
  <c r="N439" i="20"/>
  <c r="J439" i="20"/>
  <c r="Z439" i="20"/>
  <c r="F439" i="20"/>
  <c r="X439" i="20"/>
  <c r="D439" i="20"/>
  <c r="E439" i="20"/>
  <c r="Y439" i="20"/>
  <c r="O266" i="20"/>
  <c r="AA266" i="20"/>
  <c r="U266" i="20"/>
  <c r="Z266" i="20"/>
  <c r="E266" i="20"/>
  <c r="T266" i="20"/>
  <c r="X266" i="20"/>
  <c r="J266" i="20"/>
  <c r="Y266" i="20"/>
  <c r="L266" i="20"/>
  <c r="F266" i="20"/>
  <c r="D266" i="20"/>
  <c r="R266" i="20"/>
  <c r="N266" i="20"/>
  <c r="M266" i="20"/>
  <c r="S266" i="20"/>
  <c r="AA164" i="20"/>
  <c r="U164" i="20"/>
  <c r="O164" i="20"/>
  <c r="Y164" i="20"/>
  <c r="M164" i="20"/>
  <c r="L164" i="20"/>
  <c r="R164" i="20"/>
  <c r="N164" i="20"/>
  <c r="F164" i="20"/>
  <c r="S164" i="20"/>
  <c r="J164" i="20"/>
  <c r="Z164" i="20"/>
  <c r="D164" i="20"/>
  <c r="X164" i="20"/>
  <c r="T164" i="20"/>
  <c r="E164" i="20"/>
  <c r="AA146" i="20"/>
  <c r="U146" i="20"/>
  <c r="Y146" i="20"/>
  <c r="O146" i="20"/>
  <c r="M146" i="20"/>
  <c r="L146" i="20"/>
  <c r="E146" i="20"/>
  <c r="X146" i="20"/>
  <c r="F146" i="20"/>
  <c r="T146" i="20"/>
  <c r="J146" i="20"/>
  <c r="R146" i="20"/>
  <c r="N146" i="20"/>
  <c r="Z146" i="20"/>
  <c r="S146" i="20"/>
  <c r="D146" i="20"/>
  <c r="AA37" i="20"/>
  <c r="R37" i="20"/>
  <c r="J37" i="20"/>
  <c r="O37" i="20"/>
  <c r="D37" i="20"/>
  <c r="Y37" i="20"/>
  <c r="U37" i="20"/>
  <c r="Z37" i="20"/>
  <c r="S37" i="20"/>
  <c r="L37" i="20"/>
  <c r="F37" i="20"/>
  <c r="E37" i="20"/>
  <c r="X37" i="20"/>
  <c r="N37" i="20"/>
  <c r="T37" i="20"/>
  <c r="M37" i="20"/>
  <c r="U134" i="20"/>
  <c r="AA134" i="20"/>
  <c r="O134" i="20"/>
  <c r="E134" i="20"/>
  <c r="Y134" i="20"/>
  <c r="X134" i="20"/>
  <c r="J134" i="20"/>
  <c r="M134" i="20"/>
  <c r="L134" i="20"/>
  <c r="S134" i="20"/>
  <c r="F134" i="20"/>
  <c r="Z134" i="20"/>
  <c r="R134" i="20"/>
  <c r="T134" i="20"/>
  <c r="D134" i="20"/>
  <c r="N134" i="20"/>
  <c r="AA391" i="20"/>
  <c r="O391" i="20"/>
  <c r="U391" i="20"/>
  <c r="T391" i="20"/>
  <c r="E391" i="20"/>
  <c r="R391" i="20"/>
  <c r="D391" i="20"/>
  <c r="J391" i="20"/>
  <c r="X391" i="20"/>
  <c r="F391" i="20"/>
  <c r="N391" i="20"/>
  <c r="M391" i="20"/>
  <c r="Y391" i="20"/>
  <c r="L391" i="20"/>
  <c r="S391" i="20"/>
  <c r="Z391" i="20"/>
  <c r="AA248" i="20"/>
  <c r="O248" i="20"/>
  <c r="U248" i="20"/>
  <c r="Y248" i="20"/>
  <c r="T248" i="20"/>
  <c r="M248" i="20"/>
  <c r="N248" i="20"/>
  <c r="D248" i="20"/>
  <c r="F248" i="20"/>
  <c r="X248" i="20"/>
  <c r="R248" i="20"/>
  <c r="J248" i="20"/>
  <c r="E248" i="20"/>
  <c r="Z248" i="20"/>
  <c r="L248" i="20"/>
  <c r="S248" i="20"/>
  <c r="U97" i="20"/>
  <c r="AA97" i="20"/>
  <c r="Y97" i="20"/>
  <c r="O97" i="20"/>
  <c r="J97" i="20"/>
  <c r="N97" i="20"/>
  <c r="M97" i="20"/>
  <c r="X97" i="20"/>
  <c r="Z97" i="20"/>
  <c r="F97" i="20"/>
  <c r="T97" i="20"/>
  <c r="E97" i="20"/>
  <c r="S97" i="20"/>
  <c r="R97" i="20"/>
  <c r="D97" i="20"/>
  <c r="L97" i="20"/>
  <c r="O235" i="20"/>
  <c r="AA235" i="20"/>
  <c r="U235" i="20"/>
  <c r="R235" i="20"/>
  <c r="Z235" i="20"/>
  <c r="S235" i="20"/>
  <c r="T235" i="20"/>
  <c r="N235" i="20"/>
  <c r="M235" i="20"/>
  <c r="L235" i="20"/>
  <c r="E235" i="20"/>
  <c r="X235" i="20"/>
  <c r="D235" i="20"/>
  <c r="F235" i="20"/>
  <c r="J235" i="20"/>
  <c r="Y235" i="20"/>
  <c r="O223" i="20"/>
  <c r="AA223" i="20"/>
  <c r="U223" i="20"/>
  <c r="L223" i="20"/>
  <c r="J223" i="20"/>
  <c r="M223" i="20"/>
  <c r="X223" i="20"/>
  <c r="F223" i="20"/>
  <c r="D223" i="20"/>
  <c r="N223" i="20"/>
  <c r="R223" i="20"/>
  <c r="Y223" i="20"/>
  <c r="Z223" i="20"/>
  <c r="E223" i="20"/>
  <c r="S223" i="20"/>
  <c r="T223" i="20"/>
  <c r="AA339" i="20"/>
  <c r="U339" i="20"/>
  <c r="O339" i="20"/>
  <c r="T339" i="20"/>
  <c r="M339" i="20"/>
  <c r="X339" i="20"/>
  <c r="L339" i="20"/>
  <c r="F339" i="20"/>
  <c r="S339" i="20"/>
  <c r="N339" i="20"/>
  <c r="R339" i="20"/>
  <c r="D339" i="20"/>
  <c r="Y339" i="20"/>
  <c r="E339" i="20"/>
  <c r="J339" i="20"/>
  <c r="Z339" i="20"/>
  <c r="O39" i="20"/>
  <c r="U39" i="20"/>
  <c r="D39" i="20"/>
  <c r="Y39" i="20"/>
  <c r="AA39" i="20"/>
  <c r="Z39" i="20"/>
  <c r="L39" i="20"/>
  <c r="N39" i="20"/>
  <c r="R39" i="20"/>
  <c r="F39" i="20"/>
  <c r="T39" i="20"/>
  <c r="J39" i="20"/>
  <c r="X39" i="20"/>
  <c r="M39" i="20"/>
  <c r="S39" i="20"/>
  <c r="E39" i="20"/>
  <c r="AA282" i="20"/>
  <c r="U282" i="20"/>
  <c r="O282" i="20"/>
  <c r="L282" i="20"/>
  <c r="M282" i="20"/>
  <c r="R282" i="20"/>
  <c r="F282" i="20"/>
  <c r="E282" i="20"/>
  <c r="Y282" i="20"/>
  <c r="X282" i="20"/>
  <c r="J282" i="20"/>
  <c r="S282" i="20"/>
  <c r="Z282" i="20"/>
  <c r="T282" i="20"/>
  <c r="D282" i="20"/>
  <c r="N282" i="20"/>
  <c r="AA246" i="20"/>
  <c r="Z246" i="20"/>
  <c r="O246" i="20"/>
  <c r="U246" i="20"/>
  <c r="M246" i="20"/>
  <c r="L246" i="20"/>
  <c r="R246" i="20"/>
  <c r="J246" i="20"/>
  <c r="N246" i="20"/>
  <c r="S246" i="20"/>
  <c r="D246" i="20"/>
  <c r="T246" i="20"/>
  <c r="E246" i="20"/>
  <c r="X246" i="20"/>
  <c r="Y246" i="20"/>
  <c r="F246" i="20"/>
  <c r="O201" i="20"/>
  <c r="T201" i="20"/>
  <c r="U201" i="20"/>
  <c r="AA201" i="20"/>
  <c r="R201" i="20"/>
  <c r="N201" i="20"/>
  <c r="M201" i="20"/>
  <c r="Y201" i="20"/>
  <c r="F201" i="20"/>
  <c r="E201" i="20"/>
  <c r="X201" i="20"/>
  <c r="D201" i="20"/>
  <c r="Z201" i="20"/>
  <c r="L201" i="20"/>
  <c r="S201" i="20"/>
  <c r="J201" i="20"/>
  <c r="O204" i="20"/>
  <c r="AA204" i="20"/>
  <c r="U204" i="20"/>
  <c r="R204" i="20"/>
  <c r="N204" i="20"/>
  <c r="M204" i="20"/>
  <c r="X204" i="20"/>
  <c r="Z204" i="20"/>
  <c r="J204" i="20"/>
  <c r="T204" i="20"/>
  <c r="L204" i="20"/>
  <c r="F204" i="20"/>
  <c r="D204" i="20"/>
  <c r="S204" i="20"/>
  <c r="E204" i="20"/>
  <c r="Y204" i="20"/>
  <c r="X198" i="20"/>
  <c r="AA198" i="20"/>
  <c r="U198" i="20"/>
  <c r="J198" i="20"/>
  <c r="Z198" i="20"/>
  <c r="O198" i="20"/>
  <c r="M198" i="20"/>
  <c r="L198" i="20"/>
  <c r="N198" i="20"/>
  <c r="R198" i="20"/>
  <c r="E198" i="20"/>
  <c r="F198" i="20"/>
  <c r="Y198" i="20"/>
  <c r="D198" i="20"/>
  <c r="T198" i="20"/>
  <c r="S198" i="20"/>
  <c r="O19" i="20"/>
  <c r="AA19" i="20"/>
  <c r="U19" i="20"/>
  <c r="L19" i="20"/>
  <c r="Z19" i="20"/>
  <c r="D19" i="20"/>
  <c r="Y19" i="20"/>
  <c r="S19" i="20"/>
  <c r="M19" i="20"/>
  <c r="T19" i="20"/>
  <c r="F19" i="20"/>
  <c r="X19" i="20"/>
  <c r="N19" i="20"/>
  <c r="E19" i="20"/>
  <c r="R19" i="20"/>
  <c r="J19" i="20"/>
  <c r="E138" i="20"/>
  <c r="U138" i="20"/>
  <c r="AA138" i="20"/>
  <c r="Z138" i="20"/>
  <c r="O138" i="20"/>
  <c r="T138" i="20"/>
  <c r="J138" i="20"/>
  <c r="F138" i="20"/>
  <c r="X138" i="20"/>
  <c r="Y138" i="20"/>
  <c r="L138" i="20"/>
  <c r="S138" i="20"/>
  <c r="N138" i="20"/>
  <c r="M138" i="20"/>
  <c r="R138" i="20"/>
  <c r="D138" i="20"/>
  <c r="O99" i="20"/>
  <c r="AA99" i="20"/>
  <c r="U99" i="20"/>
  <c r="J99" i="20"/>
  <c r="X99" i="20"/>
  <c r="F99" i="20"/>
  <c r="T99" i="20"/>
  <c r="Z99" i="20"/>
  <c r="L99" i="20"/>
  <c r="Y99" i="20"/>
  <c r="E99" i="20"/>
  <c r="R99" i="20"/>
  <c r="S99" i="20"/>
  <c r="D99" i="20"/>
  <c r="N99" i="20"/>
  <c r="M99" i="20"/>
  <c r="X173" i="20"/>
  <c r="AA173" i="20"/>
  <c r="U173" i="20"/>
  <c r="R173" i="20"/>
  <c r="L173" i="20"/>
  <c r="M173" i="20"/>
  <c r="E173" i="20"/>
  <c r="O173" i="20"/>
  <c r="N173" i="20"/>
  <c r="F173" i="20"/>
  <c r="D173" i="20"/>
  <c r="Z173" i="20"/>
  <c r="T173" i="20"/>
  <c r="Y173" i="20"/>
  <c r="S173" i="20"/>
  <c r="J173" i="20"/>
  <c r="S15" i="20"/>
  <c r="U15" i="20"/>
  <c r="AA15" i="20"/>
  <c r="Z15" i="20"/>
  <c r="O15" i="20"/>
  <c r="Y15" i="20"/>
  <c r="L15" i="20"/>
  <c r="D15" i="20"/>
  <c r="M15" i="20"/>
  <c r="F15" i="20"/>
  <c r="X15" i="20"/>
  <c r="N15" i="20"/>
  <c r="E15" i="20"/>
  <c r="T15" i="20"/>
  <c r="R15" i="20"/>
  <c r="J15" i="20"/>
  <c r="U78" i="20"/>
  <c r="AA78" i="20"/>
  <c r="Y78" i="20"/>
  <c r="O78" i="20"/>
  <c r="M78" i="20"/>
  <c r="L78" i="20"/>
  <c r="J78" i="20"/>
  <c r="X78" i="20"/>
  <c r="F78" i="20"/>
  <c r="T78" i="20"/>
  <c r="Z78" i="20"/>
  <c r="R78" i="20"/>
  <c r="S78" i="20"/>
  <c r="D78" i="20"/>
  <c r="E78" i="20"/>
  <c r="N78" i="20"/>
  <c r="AA384" i="20"/>
  <c r="X384" i="20"/>
  <c r="N384" i="20"/>
  <c r="Y384" i="20"/>
  <c r="M384" i="20"/>
  <c r="U384" i="20"/>
  <c r="F384" i="20"/>
  <c r="Z384" i="20"/>
  <c r="E384" i="20"/>
  <c r="O384" i="20"/>
  <c r="R384" i="20"/>
  <c r="J384" i="20"/>
  <c r="T384" i="20"/>
  <c r="L384" i="20"/>
  <c r="S384" i="20"/>
  <c r="D384" i="20"/>
  <c r="O233" i="20"/>
  <c r="U233" i="20"/>
  <c r="R233" i="20"/>
  <c r="AA233" i="20"/>
  <c r="J233" i="20"/>
  <c r="E233" i="20"/>
  <c r="D233" i="20"/>
  <c r="M233" i="20"/>
  <c r="N233" i="20"/>
  <c r="Y233" i="20"/>
  <c r="Z233" i="20"/>
  <c r="L233" i="20"/>
  <c r="T233" i="20"/>
  <c r="F233" i="20"/>
  <c r="X233" i="20"/>
  <c r="S233" i="20"/>
  <c r="T395" i="20"/>
  <c r="U395" i="20"/>
  <c r="AA395" i="20"/>
  <c r="D395" i="20"/>
  <c r="S395" i="20"/>
  <c r="O395" i="20"/>
  <c r="E395" i="20"/>
  <c r="X395" i="20"/>
  <c r="N395" i="20"/>
  <c r="M395" i="20"/>
  <c r="J395" i="20"/>
  <c r="F395" i="20"/>
  <c r="L395" i="20"/>
  <c r="R395" i="20"/>
  <c r="Y395" i="20"/>
  <c r="Z395" i="20"/>
  <c r="L126" i="20"/>
  <c r="AA126" i="20"/>
  <c r="U126" i="20"/>
  <c r="S126" i="20"/>
  <c r="O126" i="20"/>
  <c r="X126" i="20"/>
  <c r="M126" i="20"/>
  <c r="J126" i="20"/>
  <c r="Y126" i="20"/>
  <c r="T126" i="20"/>
  <c r="F126" i="20"/>
  <c r="E126" i="20"/>
  <c r="Z126" i="20"/>
  <c r="N126" i="20"/>
  <c r="D126" i="20"/>
  <c r="R126" i="20"/>
  <c r="AA252" i="20"/>
  <c r="U252" i="20"/>
  <c r="Y252" i="20"/>
  <c r="O252" i="20"/>
  <c r="F252" i="20"/>
  <c r="R252" i="20"/>
  <c r="N252" i="20"/>
  <c r="J252" i="20"/>
  <c r="E252" i="20"/>
  <c r="D252" i="20"/>
  <c r="X252" i="20"/>
  <c r="M252" i="20"/>
  <c r="T252" i="20"/>
  <c r="Z252" i="20"/>
  <c r="L252" i="20"/>
  <c r="S252" i="20"/>
  <c r="AA351" i="20"/>
  <c r="U351" i="20"/>
  <c r="Z351" i="20"/>
  <c r="O351" i="20"/>
  <c r="J351" i="20"/>
  <c r="M351" i="20"/>
  <c r="R351" i="20"/>
  <c r="F351" i="20"/>
  <c r="N351" i="20"/>
  <c r="S351" i="20"/>
  <c r="E351" i="20"/>
  <c r="D351" i="20"/>
  <c r="Y351" i="20"/>
  <c r="X351" i="20"/>
  <c r="T351" i="20"/>
  <c r="L351" i="20"/>
  <c r="AA222" i="20"/>
  <c r="U222" i="20"/>
  <c r="T222" i="20"/>
  <c r="O222" i="20"/>
  <c r="E222" i="20"/>
  <c r="R222" i="20"/>
  <c r="J222" i="20"/>
  <c r="M222" i="20"/>
  <c r="Y222" i="20"/>
  <c r="D222" i="20"/>
  <c r="N222" i="20"/>
  <c r="L222" i="20"/>
  <c r="X222" i="20"/>
  <c r="F222" i="20"/>
  <c r="Z222" i="20"/>
  <c r="S222" i="20"/>
  <c r="O219" i="20"/>
  <c r="AA219" i="20"/>
  <c r="U219" i="20"/>
  <c r="N219" i="20"/>
  <c r="D219" i="20"/>
  <c r="L219" i="20"/>
  <c r="R219" i="20"/>
  <c r="S219" i="20"/>
  <c r="X219" i="20"/>
  <c r="Y219" i="20"/>
  <c r="F219" i="20"/>
  <c r="Z219" i="20"/>
  <c r="T219" i="20"/>
  <c r="J219" i="20"/>
  <c r="M219" i="20"/>
  <c r="E219" i="20"/>
  <c r="Z166" i="20"/>
  <c r="U166" i="20"/>
  <c r="E166" i="20"/>
  <c r="O166" i="20"/>
  <c r="X166" i="20"/>
  <c r="N166" i="20"/>
  <c r="L166" i="20"/>
  <c r="J166" i="20"/>
  <c r="AA166" i="20"/>
  <c r="M166" i="20"/>
  <c r="S166" i="20"/>
  <c r="R166" i="20"/>
  <c r="F166" i="20"/>
  <c r="Y166" i="20"/>
  <c r="D166" i="20"/>
  <c r="T166" i="20"/>
  <c r="O401" i="20"/>
  <c r="AA401" i="20"/>
  <c r="U401" i="20"/>
  <c r="Z401" i="20"/>
  <c r="N401" i="20"/>
  <c r="L401" i="20"/>
  <c r="J401" i="20"/>
  <c r="T401" i="20"/>
  <c r="D401" i="20"/>
  <c r="Y401" i="20"/>
  <c r="S401" i="20"/>
  <c r="R401" i="20"/>
  <c r="E401" i="20"/>
  <c r="M401" i="20"/>
  <c r="F401" i="20"/>
  <c r="X401" i="20"/>
  <c r="U460" i="20"/>
  <c r="R460" i="20"/>
  <c r="AA460" i="20"/>
  <c r="J460" i="20"/>
  <c r="O460" i="20"/>
  <c r="X460" i="20"/>
  <c r="D460" i="20"/>
  <c r="T460" i="20"/>
  <c r="M460" i="20"/>
  <c r="F460" i="20"/>
  <c r="E460" i="20"/>
  <c r="L460" i="20"/>
  <c r="S460" i="20"/>
  <c r="N460" i="20"/>
  <c r="Y460" i="20"/>
  <c r="Z460" i="20"/>
  <c r="AA285" i="20"/>
  <c r="U285" i="20"/>
  <c r="N285" i="20"/>
  <c r="O285" i="20"/>
  <c r="D285" i="20"/>
  <c r="T285" i="20"/>
  <c r="R285" i="20"/>
  <c r="E285" i="20"/>
  <c r="X285" i="20"/>
  <c r="J285" i="20"/>
  <c r="S285" i="20"/>
  <c r="F285" i="20"/>
  <c r="Z285" i="20"/>
  <c r="M285" i="20"/>
  <c r="L285" i="20"/>
  <c r="Y285" i="20"/>
  <c r="O127" i="20"/>
  <c r="U127" i="20"/>
  <c r="AA127" i="20"/>
  <c r="M127" i="20"/>
  <c r="X127" i="20"/>
  <c r="Z127" i="20"/>
  <c r="F127" i="20"/>
  <c r="L127" i="20"/>
  <c r="D127" i="20"/>
  <c r="N127" i="20"/>
  <c r="Y127" i="20"/>
  <c r="R127" i="20"/>
  <c r="J127" i="20"/>
  <c r="E127" i="20"/>
  <c r="S127" i="20"/>
  <c r="T127" i="20"/>
  <c r="R414" i="20"/>
  <c r="AA414" i="20"/>
  <c r="U414" i="20"/>
  <c r="O414" i="20"/>
  <c r="L414" i="20"/>
  <c r="D414" i="20"/>
  <c r="T414" i="20"/>
  <c r="M414" i="20"/>
  <c r="Y414" i="20"/>
  <c r="X414" i="20"/>
  <c r="F414" i="20"/>
  <c r="E414" i="20"/>
  <c r="S414" i="20"/>
  <c r="J414" i="20"/>
  <c r="N414" i="20"/>
  <c r="Z414" i="20"/>
  <c r="U496" i="20"/>
  <c r="X496" i="20"/>
  <c r="AA496" i="20"/>
  <c r="O496" i="20"/>
  <c r="J496" i="20"/>
  <c r="M496" i="20"/>
  <c r="N496" i="20"/>
  <c r="Y496" i="20"/>
  <c r="Z496" i="20"/>
  <c r="E496" i="20"/>
  <c r="L496" i="20"/>
  <c r="R496" i="20"/>
  <c r="F496" i="20"/>
  <c r="T496" i="20"/>
  <c r="D496" i="20"/>
  <c r="S496" i="20"/>
  <c r="AA345" i="20"/>
  <c r="U345" i="20"/>
  <c r="E345" i="20"/>
  <c r="O345" i="20"/>
  <c r="S345" i="20"/>
  <c r="Y345" i="20"/>
  <c r="M345" i="20"/>
  <c r="N345" i="20"/>
  <c r="D345" i="20"/>
  <c r="F345" i="20"/>
  <c r="Z345" i="20"/>
  <c r="X345" i="20"/>
  <c r="J345" i="20"/>
  <c r="R345" i="20"/>
  <c r="L345" i="20"/>
  <c r="T345" i="20"/>
  <c r="O324" i="20"/>
  <c r="U324" i="20"/>
  <c r="AA324" i="20"/>
  <c r="Z324" i="20"/>
  <c r="N324" i="20"/>
  <c r="X324" i="20"/>
  <c r="S324" i="20"/>
  <c r="L324" i="20"/>
  <c r="F324" i="20"/>
  <c r="D324" i="20"/>
  <c r="J324" i="20"/>
  <c r="Y324" i="20"/>
  <c r="R324" i="20"/>
  <c r="E324" i="20"/>
  <c r="T324" i="20"/>
  <c r="M324" i="20"/>
  <c r="AA336" i="20"/>
  <c r="U336" i="20"/>
  <c r="T336" i="20"/>
  <c r="O336" i="20"/>
  <c r="X336" i="20"/>
  <c r="J336" i="20"/>
  <c r="F336" i="20"/>
  <c r="E336" i="20"/>
  <c r="Y336" i="20"/>
  <c r="D336" i="20"/>
  <c r="L336" i="20"/>
  <c r="S336" i="20"/>
  <c r="Z336" i="20"/>
  <c r="R336" i="20"/>
  <c r="M336" i="20"/>
  <c r="N336" i="20"/>
  <c r="AA370" i="20"/>
  <c r="U370" i="20"/>
  <c r="O370" i="20"/>
  <c r="Y370" i="20"/>
  <c r="T370" i="20"/>
  <c r="M370" i="20"/>
  <c r="D370" i="20"/>
  <c r="Z370" i="20"/>
  <c r="R370" i="20"/>
  <c r="E370" i="20"/>
  <c r="L370" i="20"/>
  <c r="N370" i="20"/>
  <c r="J370" i="20"/>
  <c r="X370" i="20"/>
  <c r="F370" i="20"/>
  <c r="S370" i="20"/>
  <c r="U472" i="20"/>
  <c r="Y472" i="20"/>
  <c r="AA472" i="20"/>
  <c r="O472" i="20"/>
  <c r="R472" i="20"/>
  <c r="D472" i="20"/>
  <c r="T472" i="20"/>
  <c r="M472" i="20"/>
  <c r="N472" i="20"/>
  <c r="J472" i="20"/>
  <c r="F472" i="20"/>
  <c r="E472" i="20"/>
  <c r="Z472" i="20"/>
  <c r="S472" i="20"/>
  <c r="X472" i="20"/>
  <c r="L472" i="20"/>
  <c r="U404" i="20"/>
  <c r="Z404" i="20"/>
  <c r="J404" i="20"/>
  <c r="AA404" i="20"/>
  <c r="E404" i="20"/>
  <c r="X404" i="20"/>
  <c r="N404" i="20"/>
  <c r="O404" i="20"/>
  <c r="R404" i="20"/>
  <c r="L404" i="20"/>
  <c r="D404" i="20"/>
  <c r="M404" i="20"/>
  <c r="T404" i="20"/>
  <c r="F404" i="20"/>
  <c r="Y404" i="20"/>
  <c r="S404" i="20"/>
  <c r="AA352" i="20"/>
  <c r="U352" i="20"/>
  <c r="S352" i="20"/>
  <c r="F352" i="20"/>
  <c r="M352" i="20"/>
  <c r="T352" i="20"/>
  <c r="J352" i="20"/>
  <c r="N352" i="20"/>
  <c r="E352" i="20"/>
  <c r="O352" i="20"/>
  <c r="R352" i="20"/>
  <c r="X352" i="20"/>
  <c r="D352" i="20"/>
  <c r="Y352" i="20"/>
  <c r="L352" i="20"/>
  <c r="Z352" i="20"/>
  <c r="U35" i="20"/>
  <c r="AA35" i="20"/>
  <c r="Z35" i="20"/>
  <c r="D35" i="20"/>
  <c r="Y35" i="20"/>
  <c r="O35" i="20"/>
  <c r="S35" i="20"/>
  <c r="L35" i="20"/>
  <c r="R35" i="20"/>
  <c r="T35" i="20"/>
  <c r="M35" i="20"/>
  <c r="X35" i="20"/>
  <c r="E35" i="20"/>
  <c r="J35" i="20"/>
  <c r="F35" i="20"/>
  <c r="N35" i="20"/>
  <c r="AA390" i="20"/>
  <c r="O390" i="20"/>
  <c r="U390" i="20"/>
  <c r="S390" i="20"/>
  <c r="Y390" i="20"/>
  <c r="F390" i="20"/>
  <c r="T390" i="20"/>
  <c r="M390" i="20"/>
  <c r="R390" i="20"/>
  <c r="J390" i="20"/>
  <c r="E390" i="20"/>
  <c r="D390" i="20"/>
  <c r="N390" i="20"/>
  <c r="Z390" i="20"/>
  <c r="L390" i="20"/>
  <c r="X390" i="20"/>
  <c r="O228" i="20"/>
  <c r="U228" i="20"/>
  <c r="S228" i="20"/>
  <c r="AA228" i="20"/>
  <c r="F228" i="20"/>
  <c r="D228" i="20"/>
  <c r="N228" i="20"/>
  <c r="R228" i="20"/>
  <c r="Y228" i="20"/>
  <c r="Z228" i="20"/>
  <c r="L228" i="20"/>
  <c r="M228" i="20"/>
  <c r="T228" i="20"/>
  <c r="E228" i="20"/>
  <c r="X228" i="20"/>
  <c r="J228" i="20"/>
  <c r="U290" i="20"/>
  <c r="O290" i="20"/>
  <c r="AA290" i="20"/>
  <c r="R290" i="20"/>
  <c r="F290" i="20"/>
  <c r="L290" i="20"/>
  <c r="N290" i="20"/>
  <c r="S290" i="20"/>
  <c r="J290" i="20"/>
  <c r="D290" i="20"/>
  <c r="Z290" i="20"/>
  <c r="M290" i="20"/>
  <c r="T290" i="20"/>
  <c r="E290" i="20"/>
  <c r="Y290" i="20"/>
  <c r="X290" i="20"/>
  <c r="AA172" i="20"/>
  <c r="F172" i="20"/>
  <c r="O172" i="20"/>
  <c r="D172" i="20"/>
  <c r="U172" i="20"/>
  <c r="J172" i="20"/>
  <c r="T172" i="20"/>
  <c r="R172" i="20"/>
  <c r="S172" i="20"/>
  <c r="X172" i="20"/>
  <c r="N172" i="20"/>
  <c r="M172" i="20"/>
  <c r="L172" i="20"/>
  <c r="Z172" i="20"/>
  <c r="Y172" i="20"/>
  <c r="E172" i="20"/>
  <c r="U101" i="20"/>
  <c r="R101" i="20"/>
  <c r="AA101" i="20"/>
  <c r="Y101" i="20"/>
  <c r="J101" i="20"/>
  <c r="O101" i="20"/>
  <c r="X101" i="20"/>
  <c r="Z101" i="20"/>
  <c r="F101" i="20"/>
  <c r="L101" i="20"/>
  <c r="T101" i="20"/>
  <c r="M101" i="20"/>
  <c r="E101" i="20"/>
  <c r="D101" i="20"/>
  <c r="N101" i="20"/>
  <c r="S101" i="20"/>
  <c r="O310" i="20"/>
  <c r="AA310" i="20"/>
  <c r="Y310" i="20"/>
  <c r="U310" i="20"/>
  <c r="J310" i="20"/>
  <c r="X310" i="20"/>
  <c r="F310" i="20"/>
  <c r="T310" i="20"/>
  <c r="D310" i="20"/>
  <c r="E310" i="20"/>
  <c r="R310" i="20"/>
  <c r="L310" i="20"/>
  <c r="Z310" i="20"/>
  <c r="N310" i="20"/>
  <c r="M310" i="20"/>
  <c r="S310" i="20"/>
  <c r="U455" i="20"/>
  <c r="L455" i="20"/>
  <c r="AA455" i="20"/>
  <c r="M455" i="20"/>
  <c r="N455" i="20"/>
  <c r="T455" i="20"/>
  <c r="R455" i="20"/>
  <c r="O455" i="20"/>
  <c r="D455" i="20"/>
  <c r="F455" i="20"/>
  <c r="S455" i="20"/>
  <c r="X455" i="20"/>
  <c r="J455" i="20"/>
  <c r="E455" i="20"/>
  <c r="Z455" i="20"/>
  <c r="Y455" i="20"/>
  <c r="AA312" i="20"/>
  <c r="X312" i="20"/>
  <c r="O312" i="20"/>
  <c r="U312" i="20"/>
  <c r="R312" i="20"/>
  <c r="L312" i="20"/>
  <c r="Z312" i="20"/>
  <c r="S312" i="20"/>
  <c r="J312" i="20"/>
  <c r="Y312" i="20"/>
  <c r="F312" i="20"/>
  <c r="E312" i="20"/>
  <c r="T312" i="20"/>
  <c r="D312" i="20"/>
  <c r="M312" i="20"/>
  <c r="N312" i="20"/>
  <c r="O161" i="20"/>
  <c r="AA161" i="20"/>
  <c r="U161" i="20"/>
  <c r="E161" i="20"/>
  <c r="F161" i="20"/>
  <c r="X161" i="20"/>
  <c r="R161" i="20"/>
  <c r="Z161" i="20"/>
  <c r="L161" i="20"/>
  <c r="S161" i="20"/>
  <c r="M161" i="20"/>
  <c r="D161" i="20"/>
  <c r="T161" i="20"/>
  <c r="N161" i="20"/>
  <c r="Y161" i="20"/>
  <c r="J161" i="20"/>
  <c r="AA315" i="20"/>
  <c r="U315" i="20"/>
  <c r="M315" i="20"/>
  <c r="S315" i="20"/>
  <c r="O315" i="20"/>
  <c r="N315" i="20"/>
  <c r="E315" i="20"/>
  <c r="Z315" i="20"/>
  <c r="L315" i="20"/>
  <c r="R315" i="20"/>
  <c r="T315" i="20"/>
  <c r="F315" i="20"/>
  <c r="X315" i="20"/>
  <c r="J315" i="20"/>
  <c r="Y315" i="20"/>
  <c r="D315" i="20"/>
  <c r="U479" i="20"/>
  <c r="Y479" i="20"/>
  <c r="AA479" i="20"/>
  <c r="O479" i="20"/>
  <c r="J479" i="20"/>
  <c r="M479" i="20"/>
  <c r="E479" i="20"/>
  <c r="T479" i="20"/>
  <c r="S479" i="20"/>
  <c r="R479" i="20"/>
  <c r="D479" i="20"/>
  <c r="L479" i="20"/>
  <c r="N479" i="20"/>
  <c r="F479" i="20"/>
  <c r="Z479" i="20"/>
  <c r="X479" i="20"/>
  <c r="U236" i="20"/>
  <c r="AA236" i="20"/>
  <c r="S236" i="20"/>
  <c r="O236" i="20"/>
  <c r="R236" i="20"/>
  <c r="N236" i="20"/>
  <c r="D236" i="20"/>
  <c r="J236" i="20"/>
  <c r="X236" i="20"/>
  <c r="M236" i="20"/>
  <c r="Z236" i="20"/>
  <c r="E236" i="20"/>
  <c r="L236" i="20"/>
  <c r="Y236" i="20"/>
  <c r="F236" i="20"/>
  <c r="T236" i="20"/>
  <c r="O231" i="20"/>
  <c r="AA231" i="20"/>
  <c r="J231" i="20"/>
  <c r="U231" i="20"/>
  <c r="Y231" i="20"/>
  <c r="T231" i="20"/>
  <c r="N231" i="20"/>
  <c r="M231" i="20"/>
  <c r="Z231" i="20"/>
  <c r="E231" i="20"/>
  <c r="R231" i="20"/>
  <c r="D231" i="20"/>
  <c r="L231" i="20"/>
  <c r="X231" i="20"/>
  <c r="F231" i="20"/>
  <c r="S231" i="20"/>
  <c r="T451" i="20"/>
  <c r="U451" i="20"/>
  <c r="AA451" i="20"/>
  <c r="O451" i="20"/>
  <c r="Z451" i="20"/>
  <c r="N451" i="20"/>
  <c r="J451" i="20"/>
  <c r="D451" i="20"/>
  <c r="L451" i="20"/>
  <c r="R451" i="20"/>
  <c r="F451" i="20"/>
  <c r="S451" i="20"/>
  <c r="Y451" i="20"/>
  <c r="M451" i="20"/>
  <c r="X451" i="20"/>
  <c r="E451" i="20"/>
  <c r="O111" i="20"/>
  <c r="U111" i="20"/>
  <c r="AA111" i="20"/>
  <c r="R111" i="20"/>
  <c r="Z111" i="20"/>
  <c r="L111" i="20"/>
  <c r="J111" i="20"/>
  <c r="M111" i="20"/>
  <c r="T111" i="20"/>
  <c r="N111" i="20"/>
  <c r="E111" i="20"/>
  <c r="D111" i="20"/>
  <c r="Y111" i="20"/>
  <c r="S111" i="20"/>
  <c r="F111" i="20"/>
  <c r="X111" i="20"/>
  <c r="N457" i="20"/>
  <c r="U457" i="20"/>
  <c r="O457" i="20"/>
  <c r="AA457" i="20"/>
  <c r="R457" i="20"/>
  <c r="L457" i="20"/>
  <c r="D457" i="20"/>
  <c r="M457" i="20"/>
  <c r="T457" i="20"/>
  <c r="J457" i="20"/>
  <c r="E457" i="20"/>
  <c r="Z457" i="20"/>
  <c r="S457" i="20"/>
  <c r="F457" i="20"/>
  <c r="Y457" i="20"/>
  <c r="X457" i="20"/>
  <c r="U412" i="20"/>
  <c r="AA412" i="20"/>
  <c r="O412" i="20"/>
  <c r="X412" i="20"/>
  <c r="L412" i="20"/>
  <c r="E412" i="20"/>
  <c r="Z412" i="20"/>
  <c r="N412" i="20"/>
  <c r="Y412" i="20"/>
  <c r="S412" i="20"/>
  <c r="T412" i="20"/>
  <c r="F412" i="20"/>
  <c r="J412" i="20"/>
  <c r="M412" i="20"/>
  <c r="R412" i="20"/>
  <c r="D412" i="20"/>
  <c r="AA104" i="20"/>
  <c r="U104" i="20"/>
  <c r="N104" i="20"/>
  <c r="J104" i="20"/>
  <c r="L104" i="20"/>
  <c r="M104" i="20"/>
  <c r="T104" i="20"/>
  <c r="D104" i="20"/>
  <c r="Z104" i="20"/>
  <c r="E104" i="20"/>
  <c r="O104" i="20"/>
  <c r="R104" i="20"/>
  <c r="Y104" i="20"/>
  <c r="X104" i="20"/>
  <c r="F104" i="20"/>
  <c r="S104" i="20"/>
  <c r="AA188" i="20"/>
  <c r="U188" i="20"/>
  <c r="X188" i="20"/>
  <c r="O188" i="20"/>
  <c r="Y188" i="20"/>
  <c r="D188" i="20"/>
  <c r="F188" i="20"/>
  <c r="N188" i="20"/>
  <c r="M188" i="20"/>
  <c r="L188" i="20"/>
  <c r="Z188" i="20"/>
  <c r="J188" i="20"/>
  <c r="S188" i="20"/>
  <c r="R188" i="20"/>
  <c r="T188" i="20"/>
  <c r="E188" i="20"/>
  <c r="AA330" i="20"/>
  <c r="O330" i="20"/>
  <c r="J330" i="20"/>
  <c r="U330" i="20"/>
  <c r="F330" i="20"/>
  <c r="T330" i="20"/>
  <c r="M330" i="20"/>
  <c r="R330" i="20"/>
  <c r="Y330" i="20"/>
  <c r="Z330" i="20"/>
  <c r="L330" i="20"/>
  <c r="E330" i="20"/>
  <c r="N330" i="20"/>
  <c r="X330" i="20"/>
  <c r="S330" i="20"/>
  <c r="D330" i="20"/>
  <c r="AA274" i="20"/>
  <c r="U274" i="20"/>
  <c r="O274" i="20"/>
  <c r="R274" i="20"/>
  <c r="N274" i="20"/>
  <c r="L274" i="20"/>
  <c r="F274" i="20"/>
  <c r="Y274" i="20"/>
  <c r="Z274" i="20"/>
  <c r="S274" i="20"/>
  <c r="D274" i="20"/>
  <c r="T274" i="20"/>
  <c r="M274" i="20"/>
  <c r="X274" i="20"/>
  <c r="J274" i="20"/>
  <c r="E274" i="20"/>
  <c r="Y237" i="20"/>
  <c r="AA237" i="20"/>
  <c r="U237" i="20"/>
  <c r="T237" i="20"/>
  <c r="O237" i="20"/>
  <c r="D237" i="20"/>
  <c r="M237" i="20"/>
  <c r="N237" i="20"/>
  <c r="J237" i="20"/>
  <c r="X237" i="20"/>
  <c r="L237" i="20"/>
  <c r="E237" i="20"/>
  <c r="F237" i="20"/>
  <c r="Z237" i="20"/>
  <c r="R237" i="20"/>
  <c r="S237" i="20"/>
  <c r="AA79" i="20"/>
  <c r="O79" i="20"/>
  <c r="U79" i="20"/>
  <c r="Y79" i="20"/>
  <c r="E79" i="20"/>
  <c r="R79" i="20"/>
  <c r="M79" i="20"/>
  <c r="N79" i="20"/>
  <c r="Z79" i="20"/>
  <c r="T79" i="20"/>
  <c r="L79" i="20"/>
  <c r="X79" i="20"/>
  <c r="F79" i="20"/>
  <c r="S79" i="20"/>
  <c r="D79" i="20"/>
  <c r="J79" i="20"/>
  <c r="AA278" i="20"/>
  <c r="U278" i="20"/>
  <c r="O278" i="20"/>
  <c r="L278" i="20"/>
  <c r="X278" i="20"/>
  <c r="N278" i="20"/>
  <c r="E278" i="20"/>
  <c r="M278" i="20"/>
  <c r="R278" i="20"/>
  <c r="S278" i="20"/>
  <c r="D278" i="20"/>
  <c r="T278" i="20"/>
  <c r="F278" i="20"/>
  <c r="Y278" i="20"/>
  <c r="J278" i="20"/>
  <c r="Z278" i="20"/>
  <c r="U448" i="20"/>
  <c r="S448" i="20"/>
  <c r="AA448" i="20"/>
  <c r="D448" i="20"/>
  <c r="O448" i="20"/>
  <c r="R448" i="20"/>
  <c r="J448" i="20"/>
  <c r="Z448" i="20"/>
  <c r="X448" i="20"/>
  <c r="M448" i="20"/>
  <c r="N448" i="20"/>
  <c r="F448" i="20"/>
  <c r="Y448" i="20"/>
  <c r="T448" i="20"/>
  <c r="L448" i="20"/>
  <c r="E448" i="20"/>
  <c r="F297" i="20"/>
  <c r="U297" i="20"/>
  <c r="AA297" i="20"/>
  <c r="T297" i="20"/>
  <c r="O297" i="20"/>
  <c r="Y297" i="20"/>
  <c r="M297" i="20"/>
  <c r="D297" i="20"/>
  <c r="N297" i="20"/>
  <c r="L297" i="20"/>
  <c r="E297" i="20"/>
  <c r="X297" i="20"/>
  <c r="R297" i="20"/>
  <c r="S297" i="20"/>
  <c r="J297" i="20"/>
  <c r="Z297" i="20"/>
  <c r="AA338" i="20"/>
  <c r="Y338" i="20"/>
  <c r="O338" i="20"/>
  <c r="J338" i="20"/>
  <c r="U338" i="20"/>
  <c r="T338" i="20"/>
  <c r="M338" i="20"/>
  <c r="R338" i="20"/>
  <c r="E338" i="20"/>
  <c r="F338" i="20"/>
  <c r="Z338" i="20"/>
  <c r="S338" i="20"/>
  <c r="D338" i="20"/>
  <c r="N338" i="20"/>
  <c r="L338" i="20"/>
  <c r="X338" i="20"/>
  <c r="O16" i="20"/>
  <c r="U16" i="20"/>
  <c r="AA16" i="20"/>
  <c r="D16" i="20"/>
  <c r="Z16" i="20"/>
  <c r="E16" i="20"/>
  <c r="F16" i="20"/>
  <c r="S16" i="20"/>
  <c r="T16" i="20"/>
  <c r="Y16" i="20"/>
  <c r="N16" i="20"/>
  <c r="X16" i="20"/>
  <c r="M16" i="20"/>
  <c r="L16" i="20"/>
  <c r="J16" i="20"/>
  <c r="R16" i="20"/>
  <c r="AA196" i="20"/>
  <c r="U196" i="20"/>
  <c r="O196" i="20"/>
  <c r="N196" i="20"/>
  <c r="Y196" i="20"/>
  <c r="L196" i="20"/>
  <c r="R196" i="20"/>
  <c r="F196" i="20"/>
  <c r="J196" i="20"/>
  <c r="M196" i="20"/>
  <c r="Z196" i="20"/>
  <c r="T196" i="20"/>
  <c r="D196" i="20"/>
  <c r="E196" i="20"/>
  <c r="X196" i="20"/>
  <c r="S196" i="20"/>
  <c r="AA307" i="20"/>
  <c r="O307" i="20"/>
  <c r="U307" i="20"/>
  <c r="Y307" i="20"/>
  <c r="S307" i="20"/>
  <c r="L307" i="20"/>
  <c r="D307" i="20"/>
  <c r="M307" i="20"/>
  <c r="E307" i="20"/>
  <c r="T307" i="20"/>
  <c r="N307" i="20"/>
  <c r="R307" i="20"/>
  <c r="F307" i="20"/>
  <c r="X307" i="20"/>
  <c r="J307" i="20"/>
  <c r="Z307" i="20"/>
  <c r="AA18" i="20"/>
  <c r="T18" i="20"/>
  <c r="M18" i="20"/>
  <c r="X18" i="20"/>
  <c r="S18" i="20"/>
  <c r="O18" i="20"/>
  <c r="R18" i="20"/>
  <c r="U18" i="20"/>
  <c r="N18" i="20"/>
  <c r="L18" i="20"/>
  <c r="D18" i="20"/>
  <c r="J18" i="20"/>
  <c r="Y18" i="20"/>
  <c r="F18" i="20"/>
  <c r="E18" i="20"/>
  <c r="Z18" i="20"/>
  <c r="N167" i="20"/>
  <c r="AA167" i="20"/>
  <c r="M167" i="20"/>
  <c r="X167" i="20"/>
  <c r="L167" i="20"/>
  <c r="F167" i="20"/>
  <c r="R167" i="20"/>
  <c r="O167" i="20"/>
  <c r="U167" i="20"/>
  <c r="J167" i="20"/>
  <c r="Y167" i="20"/>
  <c r="E167" i="20"/>
  <c r="Z167" i="20"/>
  <c r="D167" i="20"/>
  <c r="T167" i="20"/>
  <c r="S167" i="20"/>
  <c r="AA220" i="20"/>
  <c r="U220" i="20"/>
  <c r="X220" i="20"/>
  <c r="O220" i="20"/>
  <c r="D220" i="20"/>
  <c r="F220" i="20"/>
  <c r="S220" i="20"/>
  <c r="M220" i="20"/>
  <c r="J220" i="20"/>
  <c r="N220" i="20"/>
  <c r="L220" i="20"/>
  <c r="Y220" i="20"/>
  <c r="R220" i="20"/>
  <c r="T220" i="20"/>
  <c r="E220" i="20"/>
  <c r="Z220" i="20"/>
  <c r="O366" i="20"/>
  <c r="AA366" i="20"/>
  <c r="U366" i="20"/>
  <c r="S366" i="20"/>
  <c r="D366" i="20"/>
  <c r="N366" i="20"/>
  <c r="X366" i="20"/>
  <c r="F366" i="20"/>
  <c r="Z366" i="20"/>
  <c r="T366" i="20"/>
  <c r="E366" i="20"/>
  <c r="J366" i="20"/>
  <c r="Y366" i="20"/>
  <c r="R366" i="20"/>
  <c r="M366" i="20"/>
  <c r="L366" i="20"/>
  <c r="N465" i="20"/>
  <c r="AA465" i="20"/>
  <c r="E465" i="20"/>
  <c r="F465" i="20"/>
  <c r="R465" i="20"/>
  <c r="U465" i="20"/>
  <c r="J465" i="20"/>
  <c r="M465" i="20"/>
  <c r="Z465" i="20"/>
  <c r="X465" i="20"/>
  <c r="O465" i="20"/>
  <c r="T465" i="20"/>
  <c r="Y465" i="20"/>
  <c r="S465" i="20"/>
  <c r="L465" i="20"/>
  <c r="D465" i="20"/>
  <c r="X292" i="20"/>
  <c r="AA292" i="20"/>
  <c r="U292" i="20"/>
  <c r="R292" i="20"/>
  <c r="O292" i="20"/>
  <c r="D292" i="20"/>
  <c r="E292" i="20"/>
  <c r="T292" i="20"/>
  <c r="N292" i="20"/>
  <c r="F292" i="20"/>
  <c r="Z292" i="20"/>
  <c r="J292" i="20"/>
  <c r="M292" i="20"/>
  <c r="L292" i="20"/>
  <c r="S292" i="20"/>
  <c r="Y292" i="20"/>
  <c r="AA349" i="20"/>
  <c r="U349" i="20"/>
  <c r="O349" i="20"/>
  <c r="S349" i="20"/>
  <c r="Y349" i="20"/>
  <c r="N349" i="20"/>
  <c r="Z349" i="20"/>
  <c r="D349" i="20"/>
  <c r="L349" i="20"/>
  <c r="X349" i="20"/>
  <c r="F349" i="20"/>
  <c r="T349" i="20"/>
  <c r="J349" i="20"/>
  <c r="E349" i="20"/>
  <c r="R349" i="20"/>
  <c r="M349" i="20"/>
  <c r="AA191" i="20"/>
  <c r="U191" i="20"/>
  <c r="T191" i="20"/>
  <c r="N191" i="20"/>
  <c r="O191" i="20"/>
  <c r="J191" i="20"/>
  <c r="R191" i="20"/>
  <c r="Z191" i="20"/>
  <c r="D191" i="20"/>
  <c r="M191" i="20"/>
  <c r="S191" i="20"/>
  <c r="E191" i="20"/>
  <c r="L191" i="20"/>
  <c r="X191" i="20"/>
  <c r="F191" i="20"/>
  <c r="Y191" i="20"/>
  <c r="AA48" i="20"/>
  <c r="M48" i="20"/>
  <c r="O48" i="20"/>
  <c r="N48" i="20"/>
  <c r="S48" i="20"/>
  <c r="U48" i="20"/>
  <c r="L48" i="20"/>
  <c r="D48" i="20"/>
  <c r="X48" i="20"/>
  <c r="E48" i="20"/>
  <c r="Z48" i="20"/>
  <c r="F48" i="20"/>
  <c r="Y48" i="20"/>
  <c r="T48" i="20"/>
  <c r="R48" i="20"/>
  <c r="J48" i="20"/>
  <c r="AA190" i="20"/>
  <c r="U190" i="20"/>
  <c r="T190" i="20"/>
  <c r="O190" i="20"/>
  <c r="X190" i="20"/>
  <c r="E190" i="20"/>
  <c r="S190" i="20"/>
  <c r="J190" i="20"/>
  <c r="Y190" i="20"/>
  <c r="D190" i="20"/>
  <c r="F190" i="20"/>
  <c r="M190" i="20"/>
  <c r="R190" i="20"/>
  <c r="Z190" i="20"/>
  <c r="L190" i="20"/>
  <c r="N190" i="20"/>
  <c r="R409" i="20"/>
  <c r="AA409" i="20"/>
  <c r="L409" i="20"/>
  <c r="O409" i="20"/>
  <c r="U409" i="20"/>
  <c r="E409" i="20"/>
  <c r="X409" i="20"/>
  <c r="N409" i="20"/>
  <c r="S409" i="20"/>
  <c r="J409" i="20"/>
  <c r="D409" i="20"/>
  <c r="T409" i="20"/>
  <c r="F409" i="20"/>
  <c r="Z409" i="20"/>
  <c r="Y409" i="20"/>
  <c r="M409" i="20"/>
  <c r="U125" i="20"/>
  <c r="AA125" i="20"/>
  <c r="R125" i="20"/>
  <c r="O125" i="20"/>
  <c r="Y125" i="20"/>
  <c r="L125" i="20"/>
  <c r="X125" i="20"/>
  <c r="F125" i="20"/>
  <c r="M125" i="20"/>
  <c r="Z125" i="20"/>
  <c r="T125" i="20"/>
  <c r="E125" i="20"/>
  <c r="S125" i="20"/>
  <c r="N125" i="20"/>
  <c r="J125" i="20"/>
  <c r="D125" i="20"/>
  <c r="U86" i="20"/>
  <c r="O86" i="20"/>
  <c r="AA86" i="20"/>
  <c r="T86" i="20"/>
  <c r="Z86" i="20"/>
  <c r="E86" i="20"/>
  <c r="M86" i="20"/>
  <c r="Y86" i="20"/>
  <c r="L86" i="20"/>
  <c r="D86" i="20"/>
  <c r="F86" i="20"/>
  <c r="S86" i="20"/>
  <c r="X86" i="20"/>
  <c r="R86" i="20"/>
  <c r="N86" i="20"/>
  <c r="J86" i="20"/>
  <c r="J5" i="20"/>
  <c r="AA5" i="20"/>
  <c r="U5" i="20"/>
  <c r="Y5" i="20"/>
  <c r="S5" i="20"/>
  <c r="D5" i="20"/>
  <c r="L5" i="20"/>
  <c r="R5" i="20"/>
  <c r="O5" i="20"/>
  <c r="Z5" i="20"/>
  <c r="E5" i="20"/>
  <c r="T5" i="20"/>
  <c r="N5" i="20"/>
  <c r="F5" i="20"/>
  <c r="X5" i="20"/>
  <c r="M5" i="20"/>
  <c r="U65" i="20"/>
  <c r="AA65" i="20"/>
  <c r="O65" i="20"/>
  <c r="L65" i="20"/>
  <c r="F65" i="20"/>
  <c r="R65" i="20"/>
  <c r="D65" i="20"/>
  <c r="S65" i="20"/>
  <c r="J65" i="20"/>
  <c r="Y65" i="20"/>
  <c r="X65" i="20"/>
  <c r="E65" i="20"/>
  <c r="T65" i="20"/>
  <c r="Z65" i="20"/>
  <c r="N65" i="20"/>
  <c r="M65" i="20"/>
  <c r="AA205" i="20"/>
  <c r="U205" i="20"/>
  <c r="S205" i="20"/>
  <c r="O205" i="20"/>
  <c r="F205" i="20"/>
  <c r="Y205" i="20"/>
  <c r="T205" i="20"/>
  <c r="N205" i="20"/>
  <c r="R205" i="20"/>
  <c r="L205" i="20"/>
  <c r="J205" i="20"/>
  <c r="Z205" i="20"/>
  <c r="D205" i="20"/>
  <c r="X205" i="20"/>
  <c r="M205" i="20"/>
  <c r="E205" i="20"/>
  <c r="AA142" i="20"/>
  <c r="U142" i="20"/>
  <c r="O142" i="20"/>
  <c r="T142" i="20"/>
  <c r="Y142" i="20"/>
  <c r="M142" i="20"/>
  <c r="J142" i="20"/>
  <c r="N142" i="20"/>
  <c r="R142" i="20"/>
  <c r="F142" i="20"/>
  <c r="S142" i="20"/>
  <c r="E142" i="20"/>
  <c r="D142" i="20"/>
  <c r="Z142" i="20"/>
  <c r="L142" i="20"/>
  <c r="X142" i="20"/>
  <c r="U284" i="20"/>
  <c r="O284" i="20"/>
  <c r="AA284" i="20"/>
  <c r="M284" i="20"/>
  <c r="J284" i="20"/>
  <c r="Z284" i="20"/>
  <c r="N284" i="20"/>
  <c r="L284" i="20"/>
  <c r="R284" i="20"/>
  <c r="S284" i="20"/>
  <c r="E284" i="20"/>
  <c r="D284" i="20"/>
  <c r="Y284" i="20"/>
  <c r="X284" i="20"/>
  <c r="T284" i="20"/>
  <c r="F284" i="20"/>
  <c r="Z168" i="20"/>
  <c r="U168" i="20"/>
  <c r="AA168" i="20"/>
  <c r="J168" i="20"/>
  <c r="R168" i="20"/>
  <c r="O168" i="20"/>
  <c r="F168" i="20"/>
  <c r="Y168" i="20"/>
  <c r="T168" i="20"/>
  <c r="L168" i="20"/>
  <c r="N168" i="20"/>
  <c r="E168" i="20"/>
  <c r="M168" i="20"/>
  <c r="S168" i="20"/>
  <c r="D168" i="20"/>
  <c r="X168" i="20"/>
  <c r="R466" i="20"/>
  <c r="AA466" i="20"/>
  <c r="U466" i="20"/>
  <c r="O466" i="20"/>
  <c r="M466" i="20"/>
  <c r="T466" i="20"/>
  <c r="S466" i="20"/>
  <c r="N466" i="20"/>
  <c r="J466" i="20"/>
  <c r="E466" i="20"/>
  <c r="Z466" i="20"/>
  <c r="D466" i="20"/>
  <c r="F466" i="20"/>
  <c r="Y466" i="20"/>
  <c r="L466" i="20"/>
  <c r="X466" i="20"/>
  <c r="AA115" i="20"/>
  <c r="M115" i="20"/>
  <c r="O115" i="20"/>
  <c r="U115" i="20"/>
  <c r="E115" i="20"/>
  <c r="R115" i="20"/>
  <c r="J115" i="20"/>
  <c r="Y115" i="20"/>
  <c r="L115" i="20"/>
  <c r="N115" i="20"/>
  <c r="X115" i="20"/>
  <c r="F115" i="20"/>
  <c r="T115" i="20"/>
  <c r="S115" i="20"/>
  <c r="D115" i="20"/>
  <c r="Z115" i="20"/>
  <c r="O76" i="20"/>
  <c r="AA76" i="20"/>
  <c r="U76" i="20"/>
  <c r="Y76" i="20"/>
  <c r="J76" i="20"/>
  <c r="L76" i="20"/>
  <c r="F76" i="20"/>
  <c r="X76" i="20"/>
  <c r="T76" i="20"/>
  <c r="E76" i="20"/>
  <c r="S76" i="20"/>
  <c r="D76" i="20"/>
  <c r="N76" i="20"/>
  <c r="R76" i="20"/>
  <c r="Z76" i="20"/>
  <c r="M76" i="20"/>
  <c r="O165" i="20"/>
  <c r="AA165" i="20"/>
  <c r="U165" i="20"/>
  <c r="E165" i="20"/>
  <c r="D165" i="20"/>
  <c r="J165" i="20"/>
  <c r="R165" i="20"/>
  <c r="Y165" i="20"/>
  <c r="N165" i="20"/>
  <c r="M165" i="20"/>
  <c r="X165" i="20"/>
  <c r="L165" i="20"/>
  <c r="T165" i="20"/>
  <c r="Z165" i="20"/>
  <c r="F165" i="20"/>
  <c r="S165" i="20"/>
  <c r="D7" i="20"/>
  <c r="U7" i="20"/>
  <c r="AA7" i="20"/>
  <c r="Y7" i="20"/>
  <c r="O7" i="20"/>
  <c r="Z7" i="20"/>
  <c r="S7" i="20"/>
  <c r="M7" i="20"/>
  <c r="N7" i="20"/>
  <c r="L7" i="20"/>
  <c r="F7" i="20"/>
  <c r="E7" i="20"/>
  <c r="T7" i="20"/>
  <c r="R7" i="20"/>
  <c r="X7" i="20"/>
  <c r="J7" i="20"/>
  <c r="U54" i="20"/>
  <c r="AA54" i="20"/>
  <c r="N54" i="20"/>
  <c r="L54" i="20"/>
  <c r="R54" i="20"/>
  <c r="D54" i="20"/>
  <c r="O54" i="20"/>
  <c r="X54" i="20"/>
  <c r="E54" i="20"/>
  <c r="S54" i="20"/>
  <c r="T54" i="20"/>
  <c r="Z54" i="20"/>
  <c r="M54" i="20"/>
  <c r="F54" i="20"/>
  <c r="J54" i="20"/>
  <c r="Y54" i="20"/>
  <c r="U376" i="20"/>
  <c r="L376" i="20"/>
  <c r="O376" i="20"/>
  <c r="M376" i="20"/>
  <c r="T376" i="20"/>
  <c r="AA376" i="20"/>
  <c r="Z376" i="20"/>
  <c r="E376" i="20"/>
  <c r="R376" i="20"/>
  <c r="Y376" i="20"/>
  <c r="F376" i="20"/>
  <c r="X376" i="20"/>
  <c r="J376" i="20"/>
  <c r="S376" i="20"/>
  <c r="N376" i="20"/>
  <c r="D376" i="20"/>
  <c r="U225" i="20"/>
  <c r="AA225" i="20"/>
  <c r="S225" i="20"/>
  <c r="M225" i="20"/>
  <c r="Y225" i="20"/>
  <c r="O225" i="20"/>
  <c r="R225" i="20"/>
  <c r="N225" i="20"/>
  <c r="L225" i="20"/>
  <c r="Z225" i="20"/>
  <c r="J225" i="20"/>
  <c r="X225" i="20"/>
  <c r="E225" i="20"/>
  <c r="F225" i="20"/>
  <c r="D225" i="20"/>
  <c r="T225" i="20"/>
  <c r="AA212" i="20"/>
  <c r="U212" i="20"/>
  <c r="M212" i="20"/>
  <c r="O212" i="20"/>
  <c r="S212" i="20"/>
  <c r="J212" i="20"/>
  <c r="X212" i="20"/>
  <c r="N212" i="20"/>
  <c r="R212" i="20"/>
  <c r="F212" i="20"/>
  <c r="Z212" i="20"/>
  <c r="E212" i="20"/>
  <c r="Y212" i="20"/>
  <c r="L212" i="20"/>
  <c r="T212" i="20"/>
  <c r="D212" i="20"/>
  <c r="Y80" i="20"/>
  <c r="U80" i="20"/>
  <c r="AA80" i="20"/>
  <c r="M80" i="20"/>
  <c r="T80" i="20"/>
  <c r="R80" i="20"/>
  <c r="O80" i="20"/>
  <c r="J80" i="20"/>
  <c r="D80" i="20"/>
  <c r="E80" i="20"/>
  <c r="N80" i="20"/>
  <c r="Z80" i="20"/>
  <c r="S80" i="20"/>
  <c r="L80" i="20"/>
  <c r="X80" i="20"/>
  <c r="F80" i="20"/>
  <c r="U28" i="20"/>
  <c r="F28" i="20"/>
  <c r="O28" i="20"/>
  <c r="AA28" i="20"/>
  <c r="M28" i="20"/>
  <c r="Y28" i="20"/>
  <c r="S28" i="20"/>
  <c r="D28" i="20"/>
  <c r="E28" i="20"/>
  <c r="N28" i="20"/>
  <c r="T28" i="20"/>
  <c r="X28" i="20"/>
  <c r="Z28" i="20"/>
  <c r="L28" i="20"/>
  <c r="R28" i="20"/>
  <c r="J28" i="20"/>
  <c r="U487" i="20"/>
  <c r="L487" i="20"/>
  <c r="O487" i="20"/>
  <c r="AA487" i="20"/>
  <c r="M487" i="20"/>
  <c r="E487" i="20"/>
  <c r="D487" i="20"/>
  <c r="N487" i="20"/>
  <c r="R487" i="20"/>
  <c r="X487" i="20"/>
  <c r="J487" i="20"/>
  <c r="F487" i="20"/>
  <c r="Z487" i="20"/>
  <c r="Y487" i="20"/>
  <c r="T487" i="20"/>
  <c r="S487" i="20"/>
  <c r="AA458" i="20"/>
  <c r="U458" i="20"/>
  <c r="R458" i="20"/>
  <c r="O458" i="20"/>
  <c r="X458" i="20"/>
  <c r="F458" i="20"/>
  <c r="L458" i="20"/>
  <c r="Z458" i="20"/>
  <c r="S458" i="20"/>
  <c r="D458" i="20"/>
  <c r="N458" i="20"/>
  <c r="T458" i="20"/>
  <c r="M458" i="20"/>
  <c r="E458" i="20"/>
  <c r="Y458" i="20"/>
  <c r="J458" i="20"/>
  <c r="AA303" i="20"/>
  <c r="U303" i="20"/>
  <c r="Z303" i="20"/>
  <c r="O303" i="20"/>
  <c r="F303" i="20"/>
  <c r="T303" i="20"/>
  <c r="D303" i="20"/>
  <c r="L303" i="20"/>
  <c r="M303" i="20"/>
  <c r="E303" i="20"/>
  <c r="S303" i="20"/>
  <c r="J303" i="20"/>
  <c r="X303" i="20"/>
  <c r="Y303" i="20"/>
  <c r="N303" i="20"/>
  <c r="R303" i="20"/>
  <c r="U187" i="20"/>
  <c r="AA187" i="20"/>
  <c r="F187" i="20"/>
  <c r="O187" i="20"/>
  <c r="Y187" i="20"/>
  <c r="Z187" i="20"/>
  <c r="D187" i="20"/>
  <c r="T187" i="20"/>
  <c r="R187" i="20"/>
  <c r="E187" i="20"/>
  <c r="M187" i="20"/>
  <c r="S187" i="20"/>
  <c r="N187" i="20"/>
  <c r="X187" i="20"/>
  <c r="J187" i="20"/>
  <c r="L187" i="20"/>
  <c r="AA149" i="20"/>
  <c r="U149" i="20"/>
  <c r="E149" i="20"/>
  <c r="O149" i="20"/>
  <c r="R149" i="20"/>
  <c r="Y149" i="20"/>
  <c r="D149" i="20"/>
  <c r="N149" i="20"/>
  <c r="Z149" i="20"/>
  <c r="T149" i="20"/>
  <c r="M149" i="20"/>
  <c r="L149" i="20"/>
  <c r="F149" i="20"/>
  <c r="S149" i="20"/>
  <c r="X149" i="20"/>
  <c r="J149" i="20"/>
  <c r="AA232" i="20"/>
  <c r="U232" i="20"/>
  <c r="X232" i="20"/>
  <c r="O232" i="20"/>
  <c r="S232" i="20"/>
  <c r="R232" i="20"/>
  <c r="D232" i="20"/>
  <c r="F232" i="20"/>
  <c r="M232" i="20"/>
  <c r="N232" i="20"/>
  <c r="Z232" i="20"/>
  <c r="L232" i="20"/>
  <c r="J232" i="20"/>
  <c r="E232" i="20"/>
  <c r="T232" i="20"/>
  <c r="Y232" i="20"/>
  <c r="AA410" i="20"/>
  <c r="U410" i="20"/>
  <c r="O410" i="20"/>
  <c r="R410" i="20"/>
  <c r="M410" i="20"/>
  <c r="Y410" i="20"/>
  <c r="Z410" i="20"/>
  <c r="L410" i="20"/>
  <c r="E410" i="20"/>
  <c r="N410" i="20"/>
  <c r="D410" i="20"/>
  <c r="S410" i="20"/>
  <c r="X410" i="20"/>
  <c r="T410" i="20"/>
  <c r="F410" i="20"/>
  <c r="J410" i="20"/>
  <c r="AA107" i="20"/>
  <c r="U107" i="20"/>
  <c r="O107" i="20"/>
  <c r="L107" i="20"/>
  <c r="N107" i="20"/>
  <c r="R107" i="20"/>
  <c r="E107" i="20"/>
  <c r="Z107" i="20"/>
  <c r="X107" i="20"/>
  <c r="T107" i="20"/>
  <c r="J107" i="20"/>
  <c r="F107" i="20"/>
  <c r="S107" i="20"/>
  <c r="M107" i="20"/>
  <c r="Y107" i="20"/>
  <c r="D107" i="20"/>
  <c r="U468" i="20"/>
  <c r="AA468" i="20"/>
  <c r="O468" i="20"/>
  <c r="R468" i="20"/>
  <c r="X468" i="20"/>
  <c r="E468" i="20"/>
  <c r="T468" i="20"/>
  <c r="M468" i="20"/>
  <c r="Z468" i="20"/>
  <c r="J468" i="20"/>
  <c r="N468" i="20"/>
  <c r="L468" i="20"/>
  <c r="Y468" i="20"/>
  <c r="S468" i="20"/>
  <c r="F468" i="20"/>
  <c r="D468" i="20"/>
  <c r="U301" i="20"/>
  <c r="Y301" i="20"/>
  <c r="AA301" i="20"/>
  <c r="S301" i="20"/>
  <c r="D301" i="20"/>
  <c r="J301" i="20"/>
  <c r="O301" i="20"/>
  <c r="F301" i="20"/>
  <c r="X301" i="20"/>
  <c r="R301" i="20"/>
  <c r="E301" i="20"/>
  <c r="Z301" i="20"/>
  <c r="L301" i="20"/>
  <c r="T301" i="20"/>
  <c r="N301" i="20"/>
  <c r="M301" i="20"/>
  <c r="O143" i="20"/>
  <c r="U143" i="20"/>
  <c r="AA143" i="20"/>
  <c r="T143" i="20"/>
  <c r="M143" i="20"/>
  <c r="E143" i="20"/>
  <c r="J143" i="20"/>
  <c r="S143" i="20"/>
  <c r="R143" i="20"/>
  <c r="Y143" i="20"/>
  <c r="N143" i="20"/>
  <c r="D143" i="20"/>
  <c r="Z143" i="20"/>
  <c r="X143" i="20"/>
  <c r="F143" i="20"/>
  <c r="L143" i="20"/>
  <c r="AA486" i="20"/>
  <c r="X486" i="20"/>
  <c r="U486" i="20"/>
  <c r="O486" i="20"/>
  <c r="M486" i="20"/>
  <c r="R486" i="20"/>
  <c r="J486" i="20"/>
  <c r="T486" i="20"/>
  <c r="L486" i="20"/>
  <c r="E486" i="20"/>
  <c r="S486" i="20"/>
  <c r="D486" i="20"/>
  <c r="N486" i="20"/>
  <c r="F486" i="20"/>
  <c r="Y486" i="20"/>
  <c r="Z486" i="20"/>
  <c r="U38" i="20"/>
  <c r="AA38" i="20"/>
  <c r="O38" i="20"/>
  <c r="S38" i="20"/>
  <c r="M38" i="20"/>
  <c r="F38" i="20"/>
  <c r="R38" i="20"/>
  <c r="N38" i="20"/>
  <c r="L38" i="20"/>
  <c r="E38" i="20"/>
  <c r="Z38" i="20"/>
  <c r="D38" i="20"/>
  <c r="X38" i="20"/>
  <c r="T38" i="20"/>
  <c r="J38" i="20"/>
  <c r="Y38" i="20"/>
  <c r="AA361" i="20"/>
  <c r="U361" i="20"/>
  <c r="E361" i="20"/>
  <c r="X361" i="20"/>
  <c r="O361" i="20"/>
  <c r="Y361" i="20"/>
  <c r="M361" i="20"/>
  <c r="S361" i="20"/>
  <c r="D361" i="20"/>
  <c r="N361" i="20"/>
  <c r="Z361" i="20"/>
  <c r="R361" i="20"/>
  <c r="F361" i="20"/>
  <c r="T361" i="20"/>
  <c r="L361" i="20"/>
  <c r="J361" i="20"/>
  <c r="U452" i="20"/>
  <c r="AA452" i="20"/>
  <c r="E452" i="20"/>
  <c r="T452" i="20"/>
  <c r="O452" i="20"/>
  <c r="M452" i="20"/>
  <c r="F452" i="20"/>
  <c r="D452" i="20"/>
  <c r="Y452" i="20"/>
  <c r="X452" i="20"/>
  <c r="N452" i="20"/>
  <c r="L452" i="20"/>
  <c r="R452" i="20"/>
  <c r="J452" i="20"/>
  <c r="S452" i="20"/>
  <c r="Z452" i="20"/>
  <c r="O208" i="20"/>
  <c r="U208" i="20"/>
  <c r="AA208" i="20"/>
  <c r="J208" i="20"/>
  <c r="N208" i="20"/>
  <c r="R208" i="20"/>
  <c r="S208" i="20"/>
  <c r="Z208" i="20"/>
  <c r="L208" i="20"/>
  <c r="X208" i="20"/>
  <c r="M208" i="20"/>
  <c r="E208" i="20"/>
  <c r="T208" i="20"/>
  <c r="F208" i="20"/>
  <c r="Y208" i="20"/>
  <c r="D208" i="20"/>
  <c r="AA202" i="20"/>
  <c r="R202" i="20"/>
  <c r="O202" i="20"/>
  <c r="U202" i="20"/>
  <c r="T202" i="20"/>
  <c r="L202" i="20"/>
  <c r="N202" i="20"/>
  <c r="S202" i="20"/>
  <c r="E202" i="20"/>
  <c r="D202" i="20"/>
  <c r="Y202" i="20"/>
  <c r="Z202" i="20"/>
  <c r="F202" i="20"/>
  <c r="J202" i="20"/>
  <c r="X202" i="20"/>
  <c r="M202" i="20"/>
  <c r="O154" i="20"/>
  <c r="AA154" i="20"/>
  <c r="U154" i="20"/>
  <c r="Z154" i="20"/>
  <c r="E154" i="20"/>
  <c r="X154" i="20"/>
  <c r="L154" i="20"/>
  <c r="M154" i="20"/>
  <c r="Y154" i="20"/>
  <c r="T154" i="20"/>
  <c r="S154" i="20"/>
  <c r="F154" i="20"/>
  <c r="J154" i="20"/>
  <c r="D154" i="20"/>
  <c r="R154" i="20"/>
  <c r="N154" i="20"/>
  <c r="AA347" i="20"/>
  <c r="U347" i="20"/>
  <c r="T347" i="20"/>
  <c r="O347" i="20"/>
  <c r="M347" i="20"/>
  <c r="X347" i="20"/>
  <c r="N347" i="20"/>
  <c r="F347" i="20"/>
  <c r="S347" i="20"/>
  <c r="D347" i="20"/>
  <c r="Y347" i="20"/>
  <c r="L347" i="20"/>
  <c r="J347" i="20"/>
  <c r="R347" i="20"/>
  <c r="E347" i="20"/>
  <c r="Z347" i="20"/>
  <c r="U423" i="20"/>
  <c r="O423" i="20"/>
  <c r="S423" i="20"/>
  <c r="Z423" i="20"/>
  <c r="AA423" i="20"/>
  <c r="M423" i="20"/>
  <c r="F423" i="20"/>
  <c r="N423" i="20"/>
  <c r="X423" i="20"/>
  <c r="E423" i="20"/>
  <c r="D423" i="20"/>
  <c r="R423" i="20"/>
  <c r="J423" i="20"/>
  <c r="Y423" i="20"/>
  <c r="T423" i="20"/>
  <c r="L423" i="20"/>
  <c r="U226" i="20"/>
  <c r="J226" i="20"/>
  <c r="AA226" i="20"/>
  <c r="T226" i="20"/>
  <c r="O226" i="20"/>
  <c r="F226" i="20"/>
  <c r="Z226" i="20"/>
  <c r="L226" i="20"/>
  <c r="N226" i="20"/>
  <c r="M226" i="20"/>
  <c r="X226" i="20"/>
  <c r="R226" i="20"/>
  <c r="D226" i="20"/>
  <c r="Y226" i="20"/>
  <c r="E226" i="20"/>
  <c r="S226" i="20"/>
  <c r="U17" i="20"/>
  <c r="AA17" i="20"/>
  <c r="O17" i="20"/>
  <c r="S17" i="20"/>
  <c r="Y17" i="20"/>
  <c r="R17" i="20"/>
  <c r="L17" i="20"/>
  <c r="J17" i="20"/>
  <c r="D17" i="20"/>
  <c r="Z17" i="20"/>
  <c r="M17" i="20"/>
  <c r="E17" i="20"/>
  <c r="T17" i="20"/>
  <c r="N17" i="20"/>
  <c r="F17" i="20"/>
  <c r="X17" i="20"/>
  <c r="U98" i="20"/>
  <c r="AA98" i="20"/>
  <c r="Z98" i="20"/>
  <c r="O98" i="20"/>
  <c r="T98" i="20"/>
  <c r="M98" i="20"/>
  <c r="E98" i="20"/>
  <c r="R98" i="20"/>
  <c r="D98" i="20"/>
  <c r="X98" i="20"/>
  <c r="J98" i="20"/>
  <c r="S98" i="20"/>
  <c r="Y98" i="20"/>
  <c r="L98" i="20"/>
  <c r="N98" i="20"/>
  <c r="F98" i="20"/>
  <c r="U356" i="20"/>
  <c r="O356" i="20"/>
  <c r="N356" i="20"/>
  <c r="AA356" i="20"/>
  <c r="R356" i="20"/>
  <c r="D356" i="20"/>
  <c r="E356" i="20"/>
  <c r="S356" i="20"/>
  <c r="Z356" i="20"/>
  <c r="J356" i="20"/>
  <c r="L356" i="20"/>
  <c r="Y356" i="20"/>
  <c r="X356" i="20"/>
  <c r="F356" i="20"/>
  <c r="T356" i="20"/>
  <c r="M356" i="20"/>
  <c r="AA413" i="20"/>
  <c r="R413" i="20"/>
  <c r="O413" i="20"/>
  <c r="M413" i="20"/>
  <c r="U413" i="20"/>
  <c r="D413" i="20"/>
  <c r="J413" i="20"/>
  <c r="E413" i="20"/>
  <c r="F413" i="20"/>
  <c r="N413" i="20"/>
  <c r="Z413" i="20"/>
  <c r="S413" i="20"/>
  <c r="X413" i="20"/>
  <c r="Y413" i="20"/>
  <c r="T413" i="20"/>
  <c r="L413" i="20"/>
  <c r="O255" i="20"/>
  <c r="AA255" i="20"/>
  <c r="U255" i="20"/>
  <c r="R255" i="20"/>
  <c r="M255" i="20"/>
  <c r="N255" i="20"/>
  <c r="S255" i="20"/>
  <c r="Y255" i="20"/>
  <c r="J255" i="20"/>
  <c r="Z255" i="20"/>
  <c r="L255" i="20"/>
  <c r="D255" i="20"/>
  <c r="T255" i="20"/>
  <c r="E255" i="20"/>
  <c r="X255" i="20"/>
  <c r="F255" i="20"/>
  <c r="U112" i="20"/>
  <c r="AA112" i="20"/>
  <c r="Y112" i="20"/>
  <c r="S112" i="20"/>
  <c r="D112" i="20"/>
  <c r="J112" i="20"/>
  <c r="R112" i="20"/>
  <c r="L112" i="20"/>
  <c r="M112" i="20"/>
  <c r="O112" i="20"/>
  <c r="N112" i="20"/>
  <c r="X112" i="20"/>
  <c r="F112" i="20"/>
  <c r="T112" i="20"/>
  <c r="Z112" i="20"/>
  <c r="E112" i="20"/>
  <c r="AA398" i="20"/>
  <c r="J398" i="20"/>
  <c r="U398" i="20"/>
  <c r="O398" i="20"/>
  <c r="S398" i="20"/>
  <c r="T398" i="20"/>
  <c r="L398" i="20"/>
  <c r="M398" i="20"/>
  <c r="D398" i="20"/>
  <c r="F398" i="20"/>
  <c r="E398" i="20"/>
  <c r="Z398" i="20"/>
  <c r="R398" i="20"/>
  <c r="N398" i="20"/>
  <c r="Y398" i="20"/>
  <c r="X398" i="20"/>
  <c r="N473" i="20"/>
  <c r="U473" i="20"/>
  <c r="O473" i="20"/>
  <c r="AA473" i="20"/>
  <c r="T473" i="20"/>
  <c r="D473" i="20"/>
  <c r="E473" i="20"/>
  <c r="Y473" i="20"/>
  <c r="F473" i="20"/>
  <c r="L473" i="20"/>
  <c r="J473" i="20"/>
  <c r="X473" i="20"/>
  <c r="Z473" i="20"/>
  <c r="R473" i="20"/>
  <c r="S473" i="20"/>
  <c r="M473" i="20"/>
  <c r="S445" i="20"/>
  <c r="O445" i="20"/>
  <c r="U445" i="20"/>
  <c r="AA445" i="20"/>
  <c r="T445" i="20"/>
  <c r="E445" i="20"/>
  <c r="L445" i="20"/>
  <c r="R445" i="20"/>
  <c r="M445" i="20"/>
  <c r="D445" i="20"/>
  <c r="F445" i="20"/>
  <c r="J445" i="20"/>
  <c r="N445" i="20"/>
  <c r="Y445" i="20"/>
  <c r="X445" i="20"/>
  <c r="Z445" i="20"/>
  <c r="U121" i="20"/>
  <c r="R121" i="20"/>
  <c r="AA121" i="20"/>
  <c r="O121" i="20"/>
  <c r="Z121" i="20"/>
  <c r="X121" i="20"/>
  <c r="L121" i="20"/>
  <c r="T121" i="20"/>
  <c r="S121" i="20"/>
  <c r="D121" i="20"/>
  <c r="J121" i="20"/>
  <c r="F121" i="20"/>
  <c r="E121" i="20"/>
  <c r="Y121" i="20"/>
  <c r="N121" i="20"/>
  <c r="M121" i="20"/>
  <c r="U261" i="20"/>
  <c r="Z261" i="20"/>
  <c r="AA261" i="20"/>
  <c r="M261" i="20"/>
  <c r="L261" i="20"/>
  <c r="O261" i="20"/>
  <c r="J261" i="20"/>
  <c r="R261" i="20"/>
  <c r="E261" i="20"/>
  <c r="X261" i="20"/>
  <c r="S261" i="20"/>
  <c r="F261" i="20"/>
  <c r="D261" i="20"/>
  <c r="N261" i="20"/>
  <c r="T261" i="20"/>
  <c r="Y261" i="20"/>
  <c r="U321" i="20"/>
  <c r="AA321" i="20"/>
  <c r="N321" i="20"/>
  <c r="O321" i="20"/>
  <c r="S321" i="20"/>
  <c r="D321" i="20"/>
  <c r="X321" i="20"/>
  <c r="R321" i="20"/>
  <c r="M321" i="20"/>
  <c r="E321" i="20"/>
  <c r="L321" i="20"/>
  <c r="T321" i="20"/>
  <c r="Y321" i="20"/>
  <c r="F321" i="20"/>
  <c r="Z321" i="20"/>
  <c r="J321" i="20"/>
  <c r="O397" i="20"/>
  <c r="U397" i="20"/>
  <c r="E397" i="20"/>
  <c r="AA397" i="20"/>
  <c r="T397" i="20"/>
  <c r="L397" i="20"/>
  <c r="X397" i="20"/>
  <c r="M397" i="20"/>
  <c r="Y397" i="20"/>
  <c r="R397" i="20"/>
  <c r="S397" i="20"/>
  <c r="D397" i="20"/>
  <c r="N397" i="20"/>
  <c r="F397" i="20"/>
  <c r="Z397" i="20"/>
  <c r="J397" i="20"/>
  <c r="O137" i="20"/>
  <c r="AA137" i="20"/>
  <c r="U137" i="20"/>
  <c r="R137" i="20"/>
  <c r="T137" i="20"/>
  <c r="E137" i="20"/>
  <c r="J137" i="20"/>
  <c r="N137" i="20"/>
  <c r="S137" i="20"/>
  <c r="Z137" i="20"/>
  <c r="L137" i="20"/>
  <c r="X137" i="20"/>
  <c r="F137" i="20"/>
  <c r="Y137" i="20"/>
  <c r="D137" i="20"/>
  <c r="M137" i="20"/>
  <c r="AA21" i="20"/>
  <c r="U21" i="20"/>
  <c r="J21" i="20"/>
  <c r="Y21" i="20"/>
  <c r="S21" i="20"/>
  <c r="D21" i="20"/>
  <c r="O21" i="20"/>
  <c r="Z21" i="20"/>
  <c r="R21" i="20"/>
  <c r="F21" i="20"/>
  <c r="L21" i="20"/>
  <c r="X21" i="20"/>
  <c r="M21" i="20"/>
  <c r="E21" i="20"/>
  <c r="T21" i="20"/>
  <c r="N21" i="20"/>
  <c r="AA360" i="20"/>
  <c r="U360" i="20"/>
  <c r="O360" i="20"/>
  <c r="M360" i="20"/>
  <c r="S360" i="20"/>
  <c r="Z360" i="20"/>
  <c r="L360" i="20"/>
  <c r="X360" i="20"/>
  <c r="E360" i="20"/>
  <c r="F360" i="20"/>
  <c r="T360" i="20"/>
  <c r="R360" i="20"/>
  <c r="D360" i="20"/>
  <c r="Y360" i="20"/>
  <c r="J360" i="20"/>
  <c r="N360" i="20"/>
  <c r="Z170" i="20"/>
  <c r="AA170" i="20"/>
  <c r="X170" i="20"/>
  <c r="U170" i="20"/>
  <c r="M170" i="20"/>
  <c r="Y170" i="20"/>
  <c r="E170" i="20"/>
  <c r="J170" i="20"/>
  <c r="F170" i="20"/>
  <c r="R170" i="20"/>
  <c r="N170" i="20"/>
  <c r="L170" i="20"/>
  <c r="S170" i="20"/>
  <c r="O170" i="20"/>
  <c r="D170" i="20"/>
  <c r="T170" i="20"/>
  <c r="AA298" i="20"/>
  <c r="O298" i="20"/>
  <c r="U298" i="20"/>
  <c r="T298" i="20"/>
  <c r="E298" i="20"/>
  <c r="R298" i="20"/>
  <c r="X298" i="20"/>
  <c r="N298" i="20"/>
  <c r="M298" i="20"/>
  <c r="F298" i="20"/>
  <c r="L298" i="20"/>
  <c r="D298" i="20"/>
  <c r="J298" i="20"/>
  <c r="S298" i="20"/>
  <c r="Y298" i="20"/>
  <c r="Z298" i="20"/>
  <c r="AA250" i="20"/>
  <c r="U250" i="20"/>
  <c r="J250" i="20"/>
  <c r="F250" i="20"/>
  <c r="R250" i="20"/>
  <c r="Z250" i="20"/>
  <c r="L250" i="20"/>
  <c r="O250" i="20"/>
  <c r="Y250" i="20"/>
  <c r="M250" i="20"/>
  <c r="X250" i="20"/>
  <c r="N250" i="20"/>
  <c r="E250" i="20"/>
  <c r="D250" i="20"/>
  <c r="S250" i="20"/>
  <c r="T250" i="20"/>
  <c r="O229" i="20"/>
  <c r="AA229" i="20"/>
  <c r="U229" i="20"/>
  <c r="Z229" i="20"/>
  <c r="J229" i="20"/>
  <c r="S229" i="20"/>
  <c r="F229" i="20"/>
  <c r="L229" i="20"/>
  <c r="E229" i="20"/>
  <c r="Y229" i="20"/>
  <c r="N229" i="20"/>
  <c r="T229" i="20"/>
  <c r="D229" i="20"/>
  <c r="X229" i="20"/>
  <c r="M229" i="20"/>
  <c r="R229" i="20"/>
  <c r="O71" i="20"/>
  <c r="U71" i="20"/>
  <c r="AA71" i="20"/>
  <c r="Y71" i="20"/>
  <c r="T71" i="20"/>
  <c r="R71" i="20"/>
  <c r="E71" i="20"/>
  <c r="M71" i="20"/>
  <c r="L71" i="20"/>
  <c r="X71" i="20"/>
  <c r="F71" i="20"/>
  <c r="J71" i="20"/>
  <c r="N71" i="20"/>
  <c r="Z71" i="20"/>
  <c r="S71" i="20"/>
  <c r="D71" i="20"/>
  <c r="AA254" i="20"/>
  <c r="U254" i="20"/>
  <c r="X254" i="20"/>
  <c r="M254" i="20"/>
  <c r="R254" i="20"/>
  <c r="E254" i="20"/>
  <c r="Z254" i="20"/>
  <c r="Y254" i="20"/>
  <c r="J254" i="20"/>
  <c r="L254" i="20"/>
  <c r="O254" i="20"/>
  <c r="S254" i="20"/>
  <c r="D254" i="20"/>
  <c r="T254" i="20"/>
  <c r="F254" i="20"/>
  <c r="N254" i="20"/>
  <c r="U440" i="20"/>
  <c r="R440" i="20"/>
  <c r="AA440" i="20"/>
  <c r="O440" i="20"/>
  <c r="F440" i="20"/>
  <c r="Y440" i="20"/>
  <c r="Z440" i="20"/>
  <c r="S440" i="20"/>
  <c r="D440" i="20"/>
  <c r="L440" i="20"/>
  <c r="N440" i="20"/>
  <c r="X440" i="20"/>
  <c r="J440" i="20"/>
  <c r="T440" i="20"/>
  <c r="E440" i="20"/>
  <c r="M440" i="20"/>
  <c r="U289" i="20"/>
  <c r="O289" i="20"/>
  <c r="AA289" i="20"/>
  <c r="N289" i="20"/>
  <c r="T289" i="20"/>
  <c r="Y289" i="20"/>
  <c r="Z289" i="20"/>
  <c r="L289" i="20"/>
  <c r="S289" i="20"/>
  <c r="E289" i="20"/>
  <c r="X289" i="20"/>
  <c r="M289" i="20"/>
  <c r="D289" i="20"/>
  <c r="R289" i="20"/>
  <c r="F289" i="20"/>
  <c r="J289" i="20"/>
  <c r="U484" i="20"/>
  <c r="AA484" i="20"/>
  <c r="Y484" i="20"/>
  <c r="O484" i="20"/>
  <c r="M484" i="20"/>
  <c r="N484" i="20"/>
  <c r="T484" i="20"/>
  <c r="D484" i="20"/>
  <c r="Z484" i="20"/>
  <c r="X484" i="20"/>
  <c r="J484" i="20"/>
  <c r="F484" i="20"/>
  <c r="E484" i="20"/>
  <c r="R484" i="20"/>
  <c r="S484" i="20"/>
  <c r="L484" i="20"/>
  <c r="AA272" i="20"/>
  <c r="U272" i="20"/>
  <c r="Y272" i="20"/>
  <c r="O272" i="20"/>
  <c r="R272" i="20"/>
  <c r="E272" i="20"/>
  <c r="F272" i="20"/>
  <c r="T272" i="20"/>
  <c r="D272" i="20"/>
  <c r="Z272" i="20"/>
  <c r="L272" i="20"/>
  <c r="N272" i="20"/>
  <c r="S272" i="20"/>
  <c r="J272" i="20"/>
  <c r="M272" i="20"/>
  <c r="X272" i="20"/>
  <c r="AA34" i="20"/>
  <c r="M34" i="20"/>
  <c r="O34" i="20"/>
  <c r="N34" i="20"/>
  <c r="U34" i="20"/>
  <c r="D34" i="20"/>
  <c r="R34" i="20"/>
  <c r="S34" i="20"/>
  <c r="L34" i="20"/>
  <c r="F34" i="20"/>
  <c r="X34" i="20"/>
  <c r="T34" i="20"/>
  <c r="Y34" i="20"/>
  <c r="Z34" i="20"/>
  <c r="E34" i="20"/>
  <c r="J34" i="20"/>
  <c r="O88" i="20"/>
  <c r="U88" i="20"/>
  <c r="AA88" i="20"/>
  <c r="Y88" i="20"/>
  <c r="T88" i="20"/>
  <c r="S88" i="20"/>
  <c r="J88" i="20"/>
  <c r="M88" i="20"/>
  <c r="N88" i="20"/>
  <c r="R88" i="20"/>
  <c r="D88" i="20"/>
  <c r="X88" i="20"/>
  <c r="L88" i="20"/>
  <c r="Z88" i="20"/>
  <c r="F88" i="20"/>
  <c r="E88" i="20"/>
  <c r="O459" i="20"/>
  <c r="U459" i="20"/>
  <c r="AA459" i="20"/>
  <c r="R459" i="20"/>
  <c r="F459" i="20"/>
  <c r="S459" i="20"/>
  <c r="T459" i="20"/>
  <c r="N459" i="20"/>
  <c r="L459" i="20"/>
  <c r="E459" i="20"/>
  <c r="Z459" i="20"/>
  <c r="J459" i="20"/>
  <c r="M459" i="20"/>
  <c r="D459" i="20"/>
  <c r="X459" i="20"/>
  <c r="Y459" i="20"/>
  <c r="U495" i="20"/>
  <c r="S495" i="20"/>
  <c r="AA495" i="20"/>
  <c r="O495" i="20"/>
  <c r="Y495" i="20"/>
  <c r="L495" i="20"/>
  <c r="Z495" i="20"/>
  <c r="M495" i="20"/>
  <c r="T495" i="20"/>
  <c r="E495" i="20"/>
  <c r="J495" i="20"/>
  <c r="D495" i="20"/>
  <c r="N495" i="20"/>
  <c r="X495" i="20"/>
  <c r="F495" i="20"/>
  <c r="R495" i="20"/>
  <c r="U124" i="20"/>
  <c r="O124" i="20"/>
  <c r="AA124" i="20"/>
  <c r="E124" i="20"/>
  <c r="T124" i="20"/>
  <c r="Z124" i="20"/>
  <c r="M124" i="20"/>
  <c r="N124" i="20"/>
  <c r="X124" i="20"/>
  <c r="J124" i="20"/>
  <c r="L124" i="20"/>
  <c r="Y124" i="20"/>
  <c r="D124" i="20"/>
  <c r="S124" i="20"/>
  <c r="R124" i="20"/>
  <c r="F124" i="20"/>
  <c r="S341" i="20"/>
  <c r="AA341" i="20"/>
  <c r="O341" i="20"/>
  <c r="U341" i="20"/>
  <c r="L341" i="20"/>
  <c r="D341" i="20"/>
  <c r="E341" i="20"/>
  <c r="J341" i="20"/>
  <c r="T341" i="20"/>
  <c r="X341" i="20"/>
  <c r="Y341" i="20"/>
  <c r="F341" i="20"/>
  <c r="R341" i="20"/>
  <c r="N341" i="20"/>
  <c r="M341" i="20"/>
  <c r="Z341" i="20"/>
  <c r="AA210" i="20"/>
  <c r="O210" i="20"/>
  <c r="U210" i="20"/>
  <c r="R210" i="20"/>
  <c r="N210" i="20"/>
  <c r="F210" i="20"/>
  <c r="M210" i="20"/>
  <c r="L210" i="20"/>
  <c r="Z210" i="20"/>
  <c r="S210" i="20"/>
  <c r="J210" i="20"/>
  <c r="Y210" i="20"/>
  <c r="D210" i="20"/>
  <c r="X210" i="20"/>
  <c r="T210" i="20"/>
  <c r="E210" i="20"/>
  <c r="AA443" i="20"/>
  <c r="U443" i="20"/>
  <c r="T443" i="20"/>
  <c r="R443" i="20"/>
  <c r="M443" i="20"/>
  <c r="O443" i="20"/>
  <c r="J443" i="20"/>
  <c r="L443" i="20"/>
  <c r="E443" i="20"/>
  <c r="Y443" i="20"/>
  <c r="F443" i="20"/>
  <c r="Z443" i="20"/>
  <c r="N443" i="20"/>
  <c r="X443" i="20"/>
  <c r="D443" i="20"/>
  <c r="S443" i="20"/>
  <c r="AA386" i="20"/>
  <c r="U386" i="20"/>
  <c r="D386" i="20"/>
  <c r="N386" i="20"/>
  <c r="M386" i="20"/>
  <c r="J386" i="20"/>
  <c r="O386" i="20"/>
  <c r="T386" i="20"/>
  <c r="X386" i="20"/>
  <c r="F386" i="20"/>
  <c r="E386" i="20"/>
  <c r="R386" i="20"/>
  <c r="Y386" i="20"/>
  <c r="S386" i="20"/>
  <c r="Z386" i="20"/>
  <c r="L386" i="20"/>
  <c r="AA308" i="20"/>
  <c r="U308" i="20"/>
  <c r="O308" i="20"/>
  <c r="S308" i="20"/>
  <c r="L308" i="20"/>
  <c r="X308" i="20"/>
  <c r="Z308" i="20"/>
  <c r="Y308" i="20"/>
  <c r="F308" i="20"/>
  <c r="E308" i="20"/>
  <c r="J308" i="20"/>
  <c r="M308" i="20"/>
  <c r="T308" i="20"/>
  <c r="D308" i="20"/>
  <c r="R308" i="20"/>
  <c r="N308" i="20"/>
  <c r="AA365" i="20"/>
  <c r="U365" i="20"/>
  <c r="S365" i="20"/>
  <c r="O365" i="20"/>
  <c r="M365" i="20"/>
  <c r="N365" i="20"/>
  <c r="E365" i="20"/>
  <c r="Z365" i="20"/>
  <c r="Y365" i="20"/>
  <c r="J365" i="20"/>
  <c r="L365" i="20"/>
  <c r="F365" i="20"/>
  <c r="X365" i="20"/>
  <c r="T365" i="20"/>
  <c r="R365" i="20"/>
  <c r="D365" i="20"/>
  <c r="AA207" i="20"/>
  <c r="U207" i="20"/>
  <c r="E207" i="20"/>
  <c r="T207" i="20"/>
  <c r="O207" i="20"/>
  <c r="S207" i="20"/>
  <c r="R207" i="20"/>
  <c r="X207" i="20"/>
  <c r="Y207" i="20"/>
  <c r="F207" i="20"/>
  <c r="N207" i="20"/>
  <c r="M207" i="20"/>
  <c r="L207" i="20"/>
  <c r="J207" i="20"/>
  <c r="Z207" i="20"/>
  <c r="D207" i="20"/>
  <c r="AA64" i="20"/>
  <c r="U64" i="20"/>
  <c r="L64" i="20"/>
  <c r="O64" i="20"/>
  <c r="T64" i="20"/>
  <c r="N64" i="20"/>
  <c r="D64" i="20"/>
  <c r="M64" i="20"/>
  <c r="S64" i="20"/>
  <c r="E64" i="20"/>
  <c r="Z64" i="20"/>
  <c r="X64" i="20"/>
  <c r="R64" i="20"/>
  <c r="F64" i="20"/>
  <c r="J64" i="20"/>
  <c r="Y64" i="20"/>
  <c r="O238" i="20"/>
  <c r="U238" i="20"/>
  <c r="AA238" i="20"/>
  <c r="Z238" i="20"/>
  <c r="M238" i="20"/>
  <c r="J238" i="20"/>
  <c r="E238" i="20"/>
  <c r="D238" i="20"/>
  <c r="Y238" i="20"/>
  <c r="L238" i="20"/>
  <c r="F238" i="20"/>
  <c r="X238" i="20"/>
  <c r="T238" i="20"/>
  <c r="N238" i="20"/>
  <c r="S238" i="20"/>
  <c r="R238" i="20"/>
  <c r="R425" i="20"/>
  <c r="U425" i="20"/>
  <c r="S425" i="20"/>
  <c r="L425" i="20"/>
  <c r="O425" i="20"/>
  <c r="E425" i="20"/>
  <c r="N425" i="20"/>
  <c r="Z425" i="20"/>
  <c r="F425" i="20"/>
  <c r="T425" i="20"/>
  <c r="M425" i="20"/>
  <c r="D425" i="20"/>
  <c r="X425" i="20"/>
  <c r="AA425" i="20"/>
  <c r="J425" i="20"/>
  <c r="Y425" i="20"/>
  <c r="O189" i="20"/>
  <c r="AA189" i="20"/>
  <c r="U189" i="20"/>
  <c r="R189" i="20"/>
  <c r="E189" i="20"/>
  <c r="M189" i="20"/>
  <c r="N189" i="20"/>
  <c r="L189" i="20"/>
  <c r="X189" i="20"/>
  <c r="S189" i="20"/>
  <c r="D189" i="20"/>
  <c r="T189" i="20"/>
  <c r="F189" i="20"/>
  <c r="Z189" i="20"/>
  <c r="Y189" i="20"/>
  <c r="J189" i="20"/>
  <c r="U10" i="20"/>
  <c r="AA10" i="20"/>
  <c r="E10" i="20"/>
  <c r="D10" i="20"/>
  <c r="T10" i="20"/>
  <c r="L10" i="20"/>
  <c r="X10" i="20"/>
  <c r="O10" i="20"/>
  <c r="M10" i="20"/>
  <c r="R10" i="20"/>
  <c r="S10" i="20"/>
  <c r="N10" i="20"/>
  <c r="F10" i="20"/>
  <c r="J10" i="20"/>
  <c r="Z10" i="20"/>
  <c r="Y10" i="20"/>
  <c r="O411" i="20"/>
  <c r="U411" i="20"/>
  <c r="D411" i="20"/>
  <c r="X411" i="20"/>
  <c r="N411" i="20"/>
  <c r="M411" i="20"/>
  <c r="E411" i="20"/>
  <c r="AA411" i="20"/>
  <c r="J411" i="20"/>
  <c r="T411" i="20"/>
  <c r="R411" i="20"/>
  <c r="L411" i="20"/>
  <c r="S411" i="20"/>
  <c r="Z411" i="20"/>
  <c r="F411" i="20"/>
  <c r="Y411" i="20"/>
  <c r="S24" i="20"/>
  <c r="U24" i="20"/>
  <c r="AA24" i="20"/>
  <c r="Y24" i="20"/>
  <c r="O24" i="20"/>
  <c r="L24" i="20"/>
  <c r="E24" i="20"/>
  <c r="F24" i="20"/>
  <c r="N24" i="20"/>
  <c r="T24" i="20"/>
  <c r="M24" i="20"/>
  <c r="D24" i="20"/>
  <c r="X24" i="20"/>
  <c r="R24" i="20"/>
  <c r="Z24" i="20"/>
  <c r="J24" i="20"/>
  <c r="D276" i="20"/>
  <c r="AA276" i="20"/>
  <c r="U276" i="20"/>
  <c r="T276" i="20"/>
  <c r="O276" i="20"/>
  <c r="E276" i="20"/>
  <c r="X276" i="20"/>
  <c r="N276" i="20"/>
  <c r="J276" i="20"/>
  <c r="R276" i="20"/>
  <c r="M276" i="20"/>
  <c r="F276" i="20"/>
  <c r="Y276" i="20"/>
  <c r="Z276" i="20"/>
  <c r="L276" i="20"/>
  <c r="S276" i="20"/>
  <c r="U81" i="20"/>
  <c r="AA81" i="20"/>
  <c r="Y81" i="20"/>
  <c r="T81" i="20"/>
  <c r="M81" i="20"/>
  <c r="O81" i="20"/>
  <c r="J81" i="20"/>
  <c r="E81" i="20"/>
  <c r="R81" i="20"/>
  <c r="F81" i="20"/>
  <c r="S81" i="20"/>
  <c r="D81" i="20"/>
  <c r="X81" i="20"/>
  <c r="N81" i="20"/>
  <c r="Z81" i="20"/>
  <c r="L81" i="20"/>
  <c r="O267" i="20"/>
  <c r="AA267" i="20"/>
  <c r="U267" i="20"/>
  <c r="X267" i="20"/>
  <c r="F267" i="20"/>
  <c r="E267" i="20"/>
  <c r="T267" i="20"/>
  <c r="Y267" i="20"/>
  <c r="Z267" i="20"/>
  <c r="J267" i="20"/>
  <c r="L267" i="20"/>
  <c r="R267" i="20"/>
  <c r="D267" i="20"/>
  <c r="S267" i="20"/>
  <c r="N267" i="20"/>
  <c r="M267" i="20"/>
  <c r="AA420" i="20"/>
  <c r="U420" i="20"/>
  <c r="N420" i="20"/>
  <c r="O420" i="20"/>
  <c r="T420" i="20"/>
  <c r="Y420" i="20"/>
  <c r="Z420" i="20"/>
  <c r="M420" i="20"/>
  <c r="J420" i="20"/>
  <c r="R420" i="20"/>
  <c r="L420" i="20"/>
  <c r="X420" i="20"/>
  <c r="S420" i="20"/>
  <c r="E420" i="20"/>
  <c r="D420" i="20"/>
  <c r="F420" i="20"/>
  <c r="N477" i="20"/>
  <c r="U477" i="20"/>
  <c r="E477" i="20"/>
  <c r="AA477" i="20"/>
  <c r="D477" i="20"/>
  <c r="X477" i="20"/>
  <c r="O477" i="20"/>
  <c r="T477" i="20"/>
  <c r="S477" i="20"/>
  <c r="R477" i="20"/>
  <c r="L477" i="20"/>
  <c r="J477" i="20"/>
  <c r="M477" i="20"/>
  <c r="Z477" i="20"/>
  <c r="F477" i="20"/>
  <c r="Y477" i="20"/>
  <c r="M319" i="20"/>
  <c r="AA319" i="20"/>
  <c r="U319" i="20"/>
  <c r="N319" i="20"/>
  <c r="Z319" i="20"/>
  <c r="S319" i="20"/>
  <c r="E319" i="20"/>
  <c r="D319" i="20"/>
  <c r="O319" i="20"/>
  <c r="T319" i="20"/>
  <c r="R319" i="20"/>
  <c r="X319" i="20"/>
  <c r="Y319" i="20"/>
  <c r="F319" i="20"/>
  <c r="J319" i="20"/>
  <c r="L319" i="20"/>
  <c r="U176" i="20"/>
  <c r="O176" i="20"/>
  <c r="S176" i="20"/>
  <c r="AA176" i="20"/>
  <c r="E176" i="20"/>
  <c r="D176" i="20"/>
  <c r="R176" i="20"/>
  <c r="M176" i="20"/>
  <c r="N176" i="20"/>
  <c r="L176" i="20"/>
  <c r="F176" i="20"/>
  <c r="X176" i="20"/>
  <c r="T176" i="20"/>
  <c r="Z176" i="20"/>
  <c r="J176" i="20"/>
  <c r="Y176" i="20"/>
  <c r="O25" i="20"/>
  <c r="U25" i="20"/>
  <c r="AA25" i="20"/>
  <c r="S25" i="20"/>
  <c r="L25" i="20"/>
  <c r="D25" i="20"/>
  <c r="R25" i="20"/>
  <c r="Z25" i="20"/>
  <c r="M25" i="20"/>
  <c r="Y25" i="20"/>
  <c r="E25" i="20"/>
  <c r="T25" i="20"/>
  <c r="N25" i="20"/>
  <c r="F25" i="20"/>
  <c r="X25" i="20"/>
  <c r="J25" i="20"/>
  <c r="AA60" i="20"/>
  <c r="U60" i="20"/>
  <c r="Z60" i="20"/>
  <c r="X60" i="20"/>
  <c r="O60" i="20"/>
  <c r="E60" i="20"/>
  <c r="M60" i="20"/>
  <c r="N60" i="20"/>
  <c r="T60" i="20"/>
  <c r="S60" i="20"/>
  <c r="F60" i="20"/>
  <c r="Y60" i="20"/>
  <c r="D60" i="20"/>
  <c r="L60" i="20"/>
  <c r="J60" i="20"/>
  <c r="R60" i="20"/>
  <c r="U382" i="20"/>
  <c r="F382" i="20"/>
  <c r="R382" i="20"/>
  <c r="X382" i="20"/>
  <c r="S382" i="20"/>
  <c r="O382" i="20"/>
  <c r="AA382" i="20"/>
  <c r="J382" i="20"/>
  <c r="N382" i="20"/>
  <c r="T382" i="20"/>
  <c r="D382" i="20"/>
  <c r="Y382" i="20"/>
  <c r="M382" i="20"/>
  <c r="E382" i="20"/>
  <c r="Z382" i="20"/>
  <c r="L382" i="20"/>
  <c r="AA377" i="20"/>
  <c r="U377" i="20"/>
  <c r="N377" i="20"/>
  <c r="O377" i="20"/>
  <c r="Y377" i="20"/>
  <c r="M377" i="20"/>
  <c r="J377" i="20"/>
  <c r="D377" i="20"/>
  <c r="E377" i="20"/>
  <c r="L377" i="20"/>
  <c r="Z377" i="20"/>
  <c r="T377" i="20"/>
  <c r="S377" i="20"/>
  <c r="R377" i="20"/>
  <c r="X377" i="20"/>
  <c r="F377" i="20"/>
  <c r="M46" i="20"/>
  <c r="U46" i="20"/>
  <c r="L46" i="20"/>
  <c r="S46" i="20"/>
  <c r="AA46" i="20"/>
  <c r="R46" i="20"/>
  <c r="D46" i="20"/>
  <c r="O46" i="20"/>
  <c r="X46" i="20"/>
  <c r="E46" i="20"/>
  <c r="Z46" i="20"/>
  <c r="N46" i="20"/>
  <c r="F46" i="20"/>
  <c r="Y46" i="20"/>
  <c r="J46" i="20"/>
  <c r="T46" i="20"/>
  <c r="AA371" i="20"/>
  <c r="U371" i="20"/>
  <c r="O371" i="20"/>
  <c r="M371" i="20"/>
  <c r="S371" i="20"/>
  <c r="T371" i="20"/>
  <c r="X371" i="20"/>
  <c r="J371" i="20"/>
  <c r="E371" i="20"/>
  <c r="R371" i="20"/>
  <c r="D371" i="20"/>
  <c r="N371" i="20"/>
  <c r="L371" i="20"/>
  <c r="Z371" i="20"/>
  <c r="Y371" i="20"/>
  <c r="F371" i="20"/>
  <c r="U430" i="20"/>
  <c r="AA430" i="20"/>
  <c r="Y430" i="20"/>
  <c r="O430" i="20"/>
  <c r="X430" i="20"/>
  <c r="D430" i="20"/>
  <c r="F430" i="20"/>
  <c r="L430" i="20"/>
  <c r="Z430" i="20"/>
  <c r="T430" i="20"/>
  <c r="E430" i="20"/>
  <c r="J430" i="20"/>
  <c r="N430" i="20"/>
  <c r="S430" i="20"/>
  <c r="M430" i="20"/>
  <c r="R430" i="20"/>
  <c r="AA329" i="20"/>
  <c r="U329" i="20"/>
  <c r="T329" i="20"/>
  <c r="R329" i="20"/>
  <c r="O329" i="20"/>
  <c r="L329" i="20"/>
  <c r="J329" i="20"/>
  <c r="F329" i="20"/>
  <c r="X329" i="20"/>
  <c r="E329" i="20"/>
  <c r="Y329" i="20"/>
  <c r="D329" i="20"/>
  <c r="M329" i="20"/>
  <c r="N329" i="20"/>
  <c r="Z329" i="20"/>
  <c r="S329" i="20"/>
  <c r="U213" i="20"/>
  <c r="E213" i="20"/>
  <c r="O213" i="20"/>
  <c r="AA213" i="20"/>
  <c r="X213" i="20"/>
  <c r="D213" i="20"/>
  <c r="N213" i="20"/>
  <c r="L213" i="20"/>
  <c r="S213" i="20"/>
  <c r="T213" i="20"/>
  <c r="R213" i="20"/>
  <c r="M213" i="20"/>
  <c r="Y213" i="20"/>
  <c r="J213" i="20"/>
  <c r="Z213" i="20"/>
  <c r="F213" i="20"/>
  <c r="R435" i="20"/>
  <c r="AA435" i="20"/>
  <c r="U435" i="20"/>
  <c r="E435" i="20"/>
  <c r="O435" i="20"/>
  <c r="L435" i="20"/>
  <c r="M435" i="20"/>
  <c r="X435" i="20"/>
  <c r="T435" i="20"/>
  <c r="Z435" i="20"/>
  <c r="N435" i="20"/>
  <c r="S435" i="20"/>
  <c r="J435" i="20"/>
  <c r="F435" i="20"/>
  <c r="D435" i="20"/>
  <c r="Y435" i="20"/>
  <c r="U378" i="20"/>
  <c r="O378" i="20"/>
  <c r="AA378" i="20"/>
  <c r="R378" i="20"/>
  <c r="M378" i="20"/>
  <c r="S378" i="20"/>
  <c r="F378" i="20"/>
  <c r="Y378" i="20"/>
  <c r="J378" i="20"/>
  <c r="N378" i="20"/>
  <c r="X378" i="20"/>
  <c r="E378" i="20"/>
  <c r="T378" i="20"/>
  <c r="D378" i="20"/>
  <c r="Z378" i="20"/>
  <c r="L378" i="20"/>
  <c r="D20" i="20"/>
  <c r="AA20" i="20"/>
  <c r="U20" i="20"/>
  <c r="M20" i="20"/>
  <c r="E20" i="20"/>
  <c r="S20" i="20"/>
  <c r="Y20" i="20"/>
  <c r="N20" i="20"/>
  <c r="X20" i="20"/>
  <c r="L20" i="20"/>
  <c r="R20" i="20"/>
  <c r="O20" i="20"/>
  <c r="F20" i="20"/>
  <c r="T20" i="20"/>
  <c r="J20" i="20"/>
  <c r="Z20" i="20"/>
  <c r="Y491" i="20"/>
  <c r="AA491" i="20"/>
  <c r="U491" i="20"/>
  <c r="O491" i="20"/>
  <c r="E491" i="20"/>
  <c r="N491" i="20"/>
  <c r="M491" i="20"/>
  <c r="X491" i="20"/>
  <c r="S491" i="20"/>
  <c r="F491" i="20"/>
  <c r="L491" i="20"/>
  <c r="R491" i="20"/>
  <c r="Z491" i="20"/>
  <c r="J491" i="20"/>
  <c r="T491" i="20"/>
  <c r="D491" i="20"/>
  <c r="U293" i="20"/>
  <c r="O293" i="20"/>
  <c r="AA293" i="20"/>
  <c r="M293" i="20"/>
  <c r="L293" i="20"/>
  <c r="E293" i="20"/>
  <c r="D293" i="20"/>
  <c r="N293" i="20"/>
  <c r="X293" i="20"/>
  <c r="Z293" i="20"/>
  <c r="J293" i="20"/>
  <c r="T293" i="20"/>
  <c r="R293" i="20"/>
  <c r="F293" i="20"/>
  <c r="Y293" i="20"/>
  <c r="S293" i="20"/>
  <c r="U135" i="20"/>
  <c r="AA135" i="20"/>
  <c r="O135" i="20"/>
  <c r="J135" i="20"/>
  <c r="N135" i="20"/>
  <c r="M135" i="20"/>
  <c r="Y135" i="20"/>
  <c r="X135" i="20"/>
  <c r="Z135" i="20"/>
  <c r="F135" i="20"/>
  <c r="T135" i="20"/>
  <c r="E135" i="20"/>
  <c r="R135" i="20"/>
  <c r="S135" i="20"/>
  <c r="D135" i="20"/>
  <c r="L135" i="20"/>
  <c r="AA446" i="20"/>
  <c r="U446" i="20"/>
  <c r="R446" i="20"/>
  <c r="O446" i="20"/>
  <c r="Y446" i="20"/>
  <c r="S446" i="20"/>
  <c r="F446" i="20"/>
  <c r="E446" i="20"/>
  <c r="Z446" i="20"/>
  <c r="L446" i="20"/>
  <c r="M446" i="20"/>
  <c r="J446" i="20"/>
  <c r="N446" i="20"/>
  <c r="X446" i="20"/>
  <c r="T446" i="20"/>
  <c r="D446" i="20"/>
  <c r="O6" i="20"/>
  <c r="AA6" i="20"/>
  <c r="U6" i="20"/>
  <c r="Z6" i="20"/>
  <c r="T6" i="20"/>
  <c r="S6" i="20"/>
  <c r="N6" i="20"/>
  <c r="M6" i="20"/>
  <c r="E6" i="20"/>
  <c r="F6" i="20"/>
  <c r="L6" i="20"/>
  <c r="R6" i="20"/>
  <c r="X6" i="20"/>
  <c r="J6" i="20"/>
  <c r="Y6" i="20"/>
  <c r="D6" i="20"/>
  <c r="U353" i="20"/>
  <c r="AA353" i="20"/>
  <c r="O353" i="20"/>
  <c r="S353" i="20"/>
  <c r="E353" i="20"/>
  <c r="Y353" i="20"/>
  <c r="R353" i="20"/>
  <c r="D353" i="20"/>
  <c r="F353" i="20"/>
  <c r="N353" i="20"/>
  <c r="X353" i="20"/>
  <c r="Z353" i="20"/>
  <c r="L353" i="20"/>
  <c r="J353" i="20"/>
  <c r="M353" i="20"/>
  <c r="T353" i="20"/>
  <c r="AA61" i="20"/>
  <c r="U61" i="20"/>
  <c r="O61" i="20"/>
  <c r="S61" i="20"/>
  <c r="X61" i="20"/>
  <c r="Y61" i="20"/>
  <c r="D61" i="20"/>
  <c r="F61" i="20"/>
  <c r="J61" i="20"/>
  <c r="L61" i="20"/>
  <c r="Z61" i="20"/>
  <c r="T61" i="20"/>
  <c r="R61" i="20"/>
  <c r="M61" i="20"/>
  <c r="E61" i="20"/>
  <c r="N61" i="20"/>
  <c r="U464" i="20"/>
  <c r="R464" i="20"/>
  <c r="AA464" i="20"/>
  <c r="D464" i="20"/>
  <c r="O464" i="20"/>
  <c r="Z464" i="20"/>
  <c r="M464" i="20"/>
  <c r="N464" i="20"/>
  <c r="L464" i="20"/>
  <c r="S464" i="20"/>
  <c r="F464" i="20"/>
  <c r="E464" i="20"/>
  <c r="Y464" i="20"/>
  <c r="T464" i="20"/>
  <c r="X464" i="20"/>
  <c r="J464" i="20"/>
  <c r="O11" i="20"/>
  <c r="AA11" i="20"/>
  <c r="U11" i="20"/>
  <c r="D11" i="20"/>
  <c r="R11" i="20"/>
  <c r="T11" i="20"/>
  <c r="L11" i="20"/>
  <c r="Y11" i="20"/>
  <c r="E11" i="20"/>
  <c r="N11" i="20"/>
  <c r="S11" i="20"/>
  <c r="F11" i="20"/>
  <c r="X11" i="20"/>
  <c r="J11" i="20"/>
  <c r="M11" i="20"/>
  <c r="Z11" i="20"/>
  <c r="AA344" i="20"/>
  <c r="O344" i="20"/>
  <c r="U344" i="20"/>
  <c r="S344" i="20"/>
  <c r="M344" i="20"/>
  <c r="Z344" i="20"/>
  <c r="E344" i="20"/>
  <c r="J344" i="20"/>
  <c r="N344" i="20"/>
  <c r="L344" i="20"/>
  <c r="D344" i="20"/>
  <c r="R344" i="20"/>
  <c r="X344" i="20"/>
  <c r="Y344" i="20"/>
  <c r="T344" i="20"/>
  <c r="F344" i="20"/>
  <c r="O402" i="20"/>
  <c r="AA402" i="20"/>
  <c r="U402" i="20"/>
  <c r="Y402" i="20"/>
  <c r="S402" i="20"/>
  <c r="F402" i="20"/>
  <c r="R402" i="20"/>
  <c r="L402" i="20"/>
  <c r="E402" i="20"/>
  <c r="T402" i="20"/>
  <c r="J402" i="20"/>
  <c r="Z402" i="20"/>
  <c r="D402" i="20"/>
  <c r="N402" i="20"/>
  <c r="M402" i="20"/>
  <c r="X402" i="20"/>
  <c r="U32" i="20"/>
  <c r="AA32" i="20"/>
  <c r="O32" i="20"/>
  <c r="Z32" i="20"/>
  <c r="S32" i="20"/>
  <c r="T32" i="20"/>
  <c r="X32" i="20"/>
  <c r="D32" i="20"/>
  <c r="Y32" i="20"/>
  <c r="N32" i="20"/>
  <c r="M32" i="20"/>
  <c r="L32" i="20"/>
  <c r="F32" i="20"/>
  <c r="E32" i="20"/>
  <c r="J32" i="20"/>
  <c r="R32" i="20"/>
  <c r="U418" i="20"/>
  <c r="O418" i="20"/>
  <c r="AA418" i="20"/>
  <c r="F418" i="20"/>
  <c r="Y418" i="20"/>
  <c r="N418" i="20"/>
  <c r="D418" i="20"/>
  <c r="J418" i="20"/>
  <c r="E418" i="20"/>
  <c r="L418" i="20"/>
  <c r="X418" i="20"/>
  <c r="T418" i="20"/>
  <c r="M418" i="20"/>
  <c r="Z418" i="20"/>
  <c r="S418" i="20"/>
  <c r="R418" i="20"/>
  <c r="AA94" i="20"/>
  <c r="U94" i="20"/>
  <c r="O94" i="20"/>
  <c r="T94" i="20"/>
  <c r="E94" i="20"/>
  <c r="M94" i="20"/>
  <c r="Z94" i="20"/>
  <c r="N94" i="20"/>
  <c r="J94" i="20"/>
  <c r="Y94" i="20"/>
  <c r="F94" i="20"/>
  <c r="X94" i="20"/>
  <c r="L94" i="20"/>
  <c r="R94" i="20"/>
  <c r="S94" i="20"/>
  <c r="D94" i="20"/>
  <c r="AA346" i="20"/>
  <c r="U346" i="20"/>
  <c r="J346" i="20"/>
  <c r="O346" i="20"/>
  <c r="R346" i="20"/>
  <c r="E346" i="20"/>
  <c r="F346" i="20"/>
  <c r="Y346" i="20"/>
  <c r="M346" i="20"/>
  <c r="T346" i="20"/>
  <c r="Z346" i="20"/>
  <c r="S346" i="20"/>
  <c r="X346" i="20"/>
  <c r="L346" i="20"/>
  <c r="N346" i="20"/>
  <c r="D346" i="20"/>
  <c r="AA132" i="20"/>
  <c r="U132" i="20"/>
  <c r="T132" i="20"/>
  <c r="O132" i="20"/>
  <c r="Z132" i="20"/>
  <c r="D132" i="20"/>
  <c r="E132" i="20"/>
  <c r="S132" i="20"/>
  <c r="M132" i="20"/>
  <c r="N132" i="20"/>
  <c r="R132" i="20"/>
  <c r="L132" i="20"/>
  <c r="J132" i="20"/>
  <c r="Y132" i="20"/>
  <c r="F132" i="20"/>
  <c r="X132" i="20"/>
  <c r="O139" i="20"/>
  <c r="AA139" i="20"/>
  <c r="U139" i="20"/>
  <c r="E139" i="20"/>
  <c r="J139" i="20"/>
  <c r="D139" i="20"/>
  <c r="M139" i="20"/>
  <c r="L139" i="20"/>
  <c r="Z139" i="20"/>
  <c r="Y139" i="20"/>
  <c r="T139" i="20"/>
  <c r="S139" i="20"/>
  <c r="N139" i="20"/>
  <c r="R139" i="20"/>
  <c r="X139" i="20"/>
  <c r="F139" i="20"/>
  <c r="AA372" i="20"/>
  <c r="U372" i="20"/>
  <c r="O372" i="20"/>
  <c r="E372" i="20"/>
  <c r="Z372" i="20"/>
  <c r="F372" i="20"/>
  <c r="M372" i="20"/>
  <c r="L372" i="20"/>
  <c r="R372" i="20"/>
  <c r="Y372" i="20"/>
  <c r="N372" i="20"/>
  <c r="J372" i="20"/>
  <c r="T372" i="20"/>
  <c r="X372" i="20"/>
  <c r="S372" i="20"/>
  <c r="D372" i="20"/>
  <c r="R429" i="20"/>
  <c r="AA429" i="20"/>
  <c r="O429" i="20"/>
  <c r="U429" i="20"/>
  <c r="F429" i="20"/>
  <c r="L429" i="20"/>
  <c r="D429" i="20"/>
  <c r="X429" i="20"/>
  <c r="M429" i="20"/>
  <c r="S429" i="20"/>
  <c r="Z429" i="20"/>
  <c r="E429" i="20"/>
  <c r="N429" i="20"/>
  <c r="T429" i="20"/>
  <c r="J429" i="20"/>
  <c r="Y429" i="20"/>
  <c r="AA271" i="20"/>
  <c r="U271" i="20"/>
  <c r="Z271" i="20"/>
  <c r="T271" i="20"/>
  <c r="O271" i="20"/>
  <c r="R271" i="20"/>
  <c r="N271" i="20"/>
  <c r="L271" i="20"/>
  <c r="J271" i="20"/>
  <c r="M271" i="20"/>
  <c r="D271" i="20"/>
  <c r="E271" i="20"/>
  <c r="X271" i="20"/>
  <c r="Y271" i="20"/>
  <c r="F271" i="20"/>
  <c r="S271" i="20"/>
  <c r="E128" i="20"/>
  <c r="U128" i="20"/>
  <c r="AA128" i="20"/>
  <c r="T128" i="20"/>
  <c r="Z128" i="20"/>
  <c r="O128" i="20"/>
  <c r="D128" i="20"/>
  <c r="M128" i="20"/>
  <c r="N128" i="20"/>
  <c r="R128" i="20"/>
  <c r="F128" i="20"/>
  <c r="L128" i="20"/>
  <c r="X128" i="20"/>
  <c r="J128" i="20"/>
  <c r="S128" i="20"/>
  <c r="Y128" i="20"/>
  <c r="U438" i="20"/>
  <c r="O438" i="20"/>
  <c r="AA438" i="20"/>
  <c r="N438" i="20"/>
  <c r="T438" i="20"/>
  <c r="L438" i="20"/>
  <c r="D438" i="20"/>
  <c r="S438" i="20"/>
  <c r="Z438" i="20"/>
  <c r="R438" i="20"/>
  <c r="M438" i="20"/>
  <c r="X438" i="20"/>
  <c r="F438" i="20"/>
  <c r="Y438" i="20"/>
  <c r="J438" i="20"/>
  <c r="E438" i="20"/>
  <c r="T489" i="20"/>
  <c r="U489" i="20"/>
  <c r="O489" i="20"/>
  <c r="D489" i="20"/>
  <c r="E489" i="20"/>
  <c r="AA489" i="20"/>
  <c r="J489" i="20"/>
  <c r="L489" i="20"/>
  <c r="R489" i="20"/>
  <c r="X489" i="20"/>
  <c r="F489" i="20"/>
  <c r="Z489" i="20"/>
  <c r="N489" i="20"/>
  <c r="M489" i="20"/>
  <c r="S489" i="20"/>
  <c r="Y489" i="20"/>
  <c r="AA381" i="20"/>
  <c r="S381" i="20"/>
  <c r="O381" i="20"/>
  <c r="U381" i="20"/>
  <c r="T381" i="20"/>
  <c r="Y381" i="20"/>
  <c r="N381" i="20"/>
  <c r="J381" i="20"/>
  <c r="D381" i="20"/>
  <c r="M381" i="20"/>
  <c r="Z381" i="20"/>
  <c r="R381" i="20"/>
  <c r="L381" i="20"/>
  <c r="X381" i="20"/>
  <c r="E381" i="20"/>
  <c r="F381" i="20"/>
  <c r="U294" i="20"/>
  <c r="AA294" i="20"/>
  <c r="O294" i="20"/>
  <c r="X294" i="20"/>
  <c r="R294" i="20"/>
  <c r="E294" i="20"/>
  <c r="Z294" i="20"/>
  <c r="D294" i="20"/>
  <c r="T294" i="20"/>
  <c r="M294" i="20"/>
  <c r="F294" i="20"/>
  <c r="L294" i="20"/>
  <c r="J294" i="20"/>
  <c r="S294" i="20"/>
  <c r="Y294" i="20"/>
  <c r="N294" i="20"/>
  <c r="U180" i="20"/>
  <c r="R180" i="20"/>
  <c r="AA180" i="20"/>
  <c r="L180" i="20"/>
  <c r="O180" i="20"/>
  <c r="Y180" i="20"/>
  <c r="F180" i="20"/>
  <c r="M180" i="20"/>
  <c r="T180" i="20"/>
  <c r="E180" i="20"/>
  <c r="S180" i="20"/>
  <c r="D180" i="20"/>
  <c r="X180" i="20"/>
  <c r="J180" i="20"/>
  <c r="N180" i="20"/>
  <c r="Z180" i="20"/>
  <c r="AA283" i="20"/>
  <c r="U283" i="20"/>
  <c r="O283" i="20"/>
  <c r="T283" i="20"/>
  <c r="D283" i="20"/>
  <c r="Y283" i="20"/>
  <c r="X283" i="20"/>
  <c r="F283" i="20"/>
  <c r="J283" i="20"/>
  <c r="S283" i="20"/>
  <c r="Z283" i="20"/>
  <c r="N283" i="20"/>
  <c r="M283" i="20"/>
  <c r="L283" i="20"/>
  <c r="R283" i="20"/>
  <c r="E283" i="20"/>
  <c r="AA280" i="20"/>
  <c r="Y280" i="20"/>
  <c r="U280" i="20"/>
  <c r="O280" i="20"/>
  <c r="R280" i="20"/>
  <c r="T280" i="20"/>
  <c r="M280" i="20"/>
  <c r="J280" i="20"/>
  <c r="N280" i="20"/>
  <c r="F280" i="20"/>
  <c r="X280" i="20"/>
  <c r="E280" i="20"/>
  <c r="D280" i="20"/>
  <c r="Z280" i="20"/>
  <c r="L280" i="20"/>
  <c r="S280" i="20"/>
  <c r="AA461" i="20"/>
  <c r="U461" i="20"/>
  <c r="N461" i="20"/>
  <c r="O461" i="20"/>
  <c r="L461" i="20"/>
  <c r="M461" i="20"/>
  <c r="E461" i="20"/>
  <c r="Z461" i="20"/>
  <c r="R461" i="20"/>
  <c r="X461" i="20"/>
  <c r="D461" i="20"/>
  <c r="F461" i="20"/>
  <c r="T461" i="20"/>
  <c r="Y461" i="20"/>
  <c r="J461" i="20"/>
  <c r="S461" i="20"/>
  <c r="AA145" i="20"/>
  <c r="M145" i="20"/>
  <c r="U145" i="20"/>
  <c r="O145" i="20"/>
  <c r="T145" i="20"/>
  <c r="R145" i="20"/>
  <c r="X145" i="20"/>
  <c r="L145" i="20"/>
  <c r="D145" i="20"/>
  <c r="N145" i="20"/>
  <c r="Y145" i="20"/>
  <c r="J145" i="20"/>
  <c r="E145" i="20"/>
  <c r="S145" i="20"/>
  <c r="Z145" i="20"/>
  <c r="F145" i="20"/>
  <c r="U59" i="20"/>
  <c r="AA59" i="20"/>
  <c r="Y59" i="20"/>
  <c r="O59" i="20"/>
  <c r="S59" i="20"/>
  <c r="Z59" i="20"/>
  <c r="D59" i="20"/>
  <c r="T59" i="20"/>
  <c r="J59" i="20"/>
  <c r="F59" i="20"/>
  <c r="X59" i="20"/>
  <c r="M59" i="20"/>
  <c r="L59" i="20"/>
  <c r="R59" i="20"/>
  <c r="E59" i="20"/>
  <c r="N59" i="20"/>
  <c r="O29" i="20"/>
  <c r="AA29" i="20"/>
  <c r="U29" i="20"/>
  <c r="R29" i="20"/>
  <c r="Z29" i="20"/>
  <c r="Y29" i="20"/>
  <c r="S29" i="20"/>
  <c r="L29" i="20"/>
  <c r="D29" i="20"/>
  <c r="J29" i="20"/>
  <c r="T29" i="20"/>
  <c r="E29" i="20"/>
  <c r="F29" i="20"/>
  <c r="X29" i="20"/>
  <c r="M29" i="20"/>
  <c r="N29" i="20"/>
  <c r="O110" i="20"/>
  <c r="AA110" i="20"/>
  <c r="U110" i="20"/>
  <c r="F110" i="20"/>
  <c r="R110" i="20"/>
  <c r="L110" i="20"/>
  <c r="T110" i="20"/>
  <c r="Z110" i="20"/>
  <c r="N110" i="20"/>
  <c r="X110" i="20"/>
  <c r="E110" i="20"/>
  <c r="M110" i="20"/>
  <c r="Y110" i="20"/>
  <c r="S110" i="20"/>
  <c r="D110" i="20"/>
  <c r="J110" i="20"/>
  <c r="U383" i="20"/>
  <c r="E383" i="20"/>
  <c r="Z383" i="20"/>
  <c r="O383" i="20"/>
  <c r="F383" i="20"/>
  <c r="X383" i="20"/>
  <c r="D383" i="20"/>
  <c r="T383" i="20"/>
  <c r="Y383" i="20"/>
  <c r="M383" i="20"/>
  <c r="N383" i="20"/>
  <c r="S383" i="20"/>
  <c r="AA383" i="20"/>
  <c r="L383" i="20"/>
  <c r="R383" i="20"/>
  <c r="J383" i="20"/>
  <c r="O240" i="20"/>
  <c r="AA240" i="20"/>
  <c r="U240" i="20"/>
  <c r="R240" i="20"/>
  <c r="N240" i="20"/>
  <c r="S240" i="20"/>
  <c r="Z240" i="20"/>
  <c r="M240" i="20"/>
  <c r="L240" i="20"/>
  <c r="J240" i="20"/>
  <c r="Y240" i="20"/>
  <c r="D240" i="20"/>
  <c r="E240" i="20"/>
  <c r="F240" i="20"/>
  <c r="X240" i="20"/>
  <c r="T240" i="20"/>
  <c r="AA89" i="20"/>
  <c r="U89" i="20"/>
  <c r="O89" i="20"/>
  <c r="Y89" i="20"/>
  <c r="J89" i="20"/>
  <c r="R89" i="20"/>
  <c r="X89" i="20"/>
  <c r="Z89" i="20"/>
  <c r="T89" i="20"/>
  <c r="F89" i="20"/>
  <c r="E89" i="20"/>
  <c r="S89" i="20"/>
  <c r="D89" i="20"/>
  <c r="N89" i="20"/>
  <c r="M89" i="20"/>
  <c r="L89" i="20"/>
  <c r="O178" i="20"/>
  <c r="N178" i="20"/>
  <c r="U178" i="20"/>
  <c r="AA178" i="20"/>
  <c r="F178" i="20"/>
  <c r="X178" i="20"/>
  <c r="R178" i="20"/>
  <c r="S178" i="20"/>
  <c r="E178" i="20"/>
  <c r="M178" i="20"/>
  <c r="T178" i="20"/>
  <c r="L178" i="20"/>
  <c r="D178" i="20"/>
  <c r="Z178" i="20"/>
  <c r="J178" i="20"/>
  <c r="Y178" i="20"/>
  <c r="U159" i="20"/>
  <c r="AA159" i="20"/>
  <c r="R159" i="20"/>
  <c r="O159" i="20"/>
  <c r="T159" i="20"/>
  <c r="E159" i="20"/>
  <c r="X159" i="20"/>
  <c r="F159" i="20"/>
  <c r="J159" i="20"/>
  <c r="Y159" i="20"/>
  <c r="Z159" i="20"/>
  <c r="D159" i="20"/>
  <c r="S159" i="20"/>
  <c r="L159" i="20"/>
  <c r="M159" i="20"/>
  <c r="N159" i="20"/>
  <c r="O83" i="20"/>
  <c r="U83" i="20"/>
  <c r="AA83" i="20"/>
  <c r="Y83" i="20"/>
  <c r="E83" i="20"/>
  <c r="F83" i="20"/>
  <c r="D83" i="20"/>
  <c r="M83" i="20"/>
  <c r="Z83" i="20"/>
  <c r="L83" i="20"/>
  <c r="T83" i="20"/>
  <c r="N83" i="20"/>
  <c r="X83" i="20"/>
  <c r="S83" i="20"/>
  <c r="J83" i="20"/>
  <c r="R83" i="20"/>
  <c r="U103" i="20"/>
  <c r="AA103" i="20"/>
  <c r="O103" i="20"/>
  <c r="R103" i="20"/>
  <c r="J103" i="20"/>
  <c r="Z103" i="20"/>
  <c r="X103" i="20"/>
  <c r="E103" i="20"/>
  <c r="S103" i="20"/>
  <c r="T103" i="20"/>
  <c r="N103" i="20"/>
  <c r="M103" i="20"/>
  <c r="L103" i="20"/>
  <c r="Y103" i="20"/>
  <c r="D103" i="20"/>
  <c r="F103" i="20"/>
  <c r="E354" i="20"/>
  <c r="AA354" i="20"/>
  <c r="U354" i="20"/>
  <c r="Y354" i="20"/>
  <c r="M354" i="20"/>
  <c r="O354" i="20"/>
  <c r="J354" i="20"/>
  <c r="T354" i="20"/>
  <c r="L354" i="20"/>
  <c r="Z354" i="20"/>
  <c r="R354" i="20"/>
  <c r="F354" i="20"/>
  <c r="S354" i="20"/>
  <c r="N354" i="20"/>
  <c r="X354" i="20"/>
  <c r="D354" i="20"/>
  <c r="AA175" i="20"/>
  <c r="U175" i="20"/>
  <c r="N175" i="20"/>
  <c r="J175" i="20"/>
  <c r="O175" i="20"/>
  <c r="R175" i="20"/>
  <c r="Z175" i="20"/>
  <c r="X175" i="20"/>
  <c r="L175" i="20"/>
  <c r="D175" i="20"/>
  <c r="F175" i="20"/>
  <c r="T175" i="20"/>
  <c r="Y175" i="20"/>
  <c r="S175" i="20"/>
  <c r="M175" i="20"/>
  <c r="E175" i="20"/>
  <c r="U314" i="20"/>
  <c r="AA314" i="20"/>
  <c r="O314" i="20"/>
  <c r="J314" i="20"/>
  <c r="Y314" i="20"/>
  <c r="F314" i="20"/>
  <c r="X314" i="20"/>
  <c r="N314" i="20"/>
  <c r="S314" i="20"/>
  <c r="T314" i="20"/>
  <c r="D314" i="20"/>
  <c r="L314" i="20"/>
  <c r="Z314" i="20"/>
  <c r="R314" i="20"/>
  <c r="M314" i="20"/>
  <c r="E314" i="20"/>
  <c r="N469" i="20"/>
  <c r="AA469" i="20"/>
  <c r="U469" i="20"/>
  <c r="O469" i="20"/>
  <c r="J469" i="20"/>
  <c r="Y469" i="20"/>
  <c r="D469" i="20"/>
  <c r="E469" i="20"/>
  <c r="L469" i="20"/>
  <c r="M469" i="20"/>
  <c r="F469" i="20"/>
  <c r="T469" i="20"/>
  <c r="X469" i="20"/>
  <c r="Z469" i="20"/>
  <c r="S469" i="20"/>
  <c r="R469" i="20"/>
  <c r="O171" i="20"/>
  <c r="AA171" i="20"/>
  <c r="U171" i="20"/>
  <c r="L171" i="20"/>
  <c r="E171" i="20"/>
  <c r="N171" i="20"/>
  <c r="D171" i="20"/>
  <c r="T171" i="20"/>
  <c r="M171" i="20"/>
  <c r="S171" i="20"/>
  <c r="F171" i="20"/>
  <c r="Y171" i="20"/>
  <c r="R171" i="20"/>
  <c r="J171" i="20"/>
  <c r="Z171" i="20"/>
  <c r="X171" i="20"/>
  <c r="AA258" i="20"/>
  <c r="U258" i="20"/>
  <c r="Y258" i="20"/>
  <c r="O258" i="20"/>
  <c r="F258" i="20"/>
  <c r="M258" i="20"/>
  <c r="L258" i="20"/>
  <c r="Z258" i="20"/>
  <c r="J258" i="20"/>
  <c r="T258" i="20"/>
  <c r="S258" i="20"/>
  <c r="X258" i="20"/>
  <c r="E258" i="20"/>
  <c r="D258" i="20"/>
  <c r="R258" i="20"/>
  <c r="N258" i="20"/>
  <c r="U322" i="20"/>
  <c r="F322" i="20"/>
  <c r="L322" i="20"/>
  <c r="O322" i="20"/>
  <c r="AA322" i="20"/>
  <c r="S322" i="20"/>
  <c r="J322" i="20"/>
  <c r="Y322" i="20"/>
  <c r="X322" i="20"/>
  <c r="M322" i="20"/>
  <c r="Z322" i="20"/>
  <c r="D322" i="20"/>
  <c r="N322" i="20"/>
  <c r="E322" i="20"/>
  <c r="T322" i="20"/>
  <c r="R322" i="20"/>
  <c r="O300" i="20"/>
  <c r="AA300" i="20"/>
  <c r="U300" i="20"/>
  <c r="X300" i="20"/>
  <c r="Y300" i="20"/>
  <c r="J300" i="20"/>
  <c r="Z300" i="20"/>
  <c r="L300" i="20"/>
  <c r="S300" i="20"/>
  <c r="D300" i="20"/>
  <c r="R300" i="20"/>
  <c r="T300" i="20"/>
  <c r="N300" i="20"/>
  <c r="M300" i="20"/>
  <c r="F300" i="20"/>
  <c r="E300" i="20"/>
  <c r="AA357" i="20"/>
  <c r="U357" i="20"/>
  <c r="O357" i="20"/>
  <c r="F357" i="20"/>
  <c r="E357" i="20"/>
  <c r="Y357" i="20"/>
  <c r="S357" i="20"/>
  <c r="D357" i="20"/>
  <c r="M357" i="20"/>
  <c r="N357" i="20"/>
  <c r="X357" i="20"/>
  <c r="Z357" i="20"/>
  <c r="J357" i="20"/>
  <c r="R357" i="20"/>
  <c r="L357" i="20"/>
  <c r="T357" i="20"/>
  <c r="R199" i="20"/>
  <c r="AA199" i="20"/>
  <c r="U199" i="20"/>
  <c r="M199" i="20"/>
  <c r="O199" i="20"/>
  <c r="T199" i="20"/>
  <c r="L199" i="20"/>
  <c r="N199" i="20"/>
  <c r="D199" i="20"/>
  <c r="E199" i="20"/>
  <c r="Z199" i="20"/>
  <c r="S199" i="20"/>
  <c r="J199" i="20"/>
  <c r="Y199" i="20"/>
  <c r="F199" i="20"/>
  <c r="X199" i="20"/>
  <c r="U56" i="20"/>
  <c r="AA56" i="20"/>
  <c r="L56" i="20"/>
  <c r="S56" i="20"/>
  <c r="Y56" i="20"/>
  <c r="M56" i="20"/>
  <c r="D56" i="20"/>
  <c r="T56" i="20"/>
  <c r="X56" i="20"/>
  <c r="E56" i="20"/>
  <c r="Z56" i="20"/>
  <c r="R56" i="20"/>
  <c r="F56" i="20"/>
  <c r="N56" i="20"/>
  <c r="J56" i="20"/>
  <c r="O56" i="20"/>
  <c r="AA214" i="20"/>
  <c r="Y214" i="20"/>
  <c r="O214" i="20"/>
  <c r="L214" i="20"/>
  <c r="F214" i="20"/>
  <c r="J214" i="20"/>
  <c r="U214" i="20"/>
  <c r="N214" i="20"/>
  <c r="E214" i="20"/>
  <c r="M214" i="20"/>
  <c r="Z214" i="20"/>
  <c r="R214" i="20"/>
  <c r="S214" i="20"/>
  <c r="D214" i="20"/>
  <c r="T214" i="20"/>
  <c r="X214" i="20"/>
  <c r="N417" i="20"/>
  <c r="AA417" i="20"/>
  <c r="U417" i="20"/>
  <c r="L417" i="20"/>
  <c r="O417" i="20"/>
  <c r="R417" i="20"/>
  <c r="J417" i="20"/>
  <c r="S417" i="20"/>
  <c r="M417" i="20"/>
  <c r="D417" i="20"/>
  <c r="T417" i="20"/>
  <c r="E417" i="20"/>
  <c r="Y417" i="20"/>
  <c r="X417" i="20"/>
  <c r="F417" i="20"/>
  <c r="Z417" i="20"/>
  <c r="AA317" i="20"/>
  <c r="U317" i="20"/>
  <c r="S317" i="20"/>
  <c r="O317" i="20"/>
  <c r="N317" i="20"/>
  <c r="F317" i="20"/>
  <c r="T317" i="20"/>
  <c r="E317" i="20"/>
  <c r="J317" i="20"/>
  <c r="M317" i="20"/>
  <c r="Z317" i="20"/>
  <c r="L317" i="20"/>
  <c r="Y317" i="20"/>
  <c r="D317" i="20"/>
  <c r="R317" i="20"/>
  <c r="X317" i="20"/>
  <c r="AA470" i="20"/>
  <c r="U470" i="20"/>
  <c r="E470" i="20"/>
  <c r="R470" i="20"/>
  <c r="O470" i="20"/>
  <c r="L470" i="20"/>
  <c r="M470" i="20"/>
  <c r="N470" i="20"/>
  <c r="X470" i="20"/>
  <c r="Y470" i="20"/>
  <c r="S470" i="20"/>
  <c r="Z470" i="20"/>
  <c r="F470" i="20"/>
  <c r="D470" i="20"/>
  <c r="T470" i="20"/>
  <c r="J470" i="20"/>
  <c r="U332" i="20"/>
  <c r="AA332" i="20"/>
  <c r="T332" i="20"/>
  <c r="O332" i="20"/>
  <c r="M332" i="20"/>
  <c r="J332" i="20"/>
  <c r="Y332" i="20"/>
  <c r="D332" i="20"/>
  <c r="Z332" i="20"/>
  <c r="S332" i="20"/>
  <c r="R332" i="20"/>
  <c r="L332" i="20"/>
  <c r="X332" i="20"/>
  <c r="F332" i="20"/>
  <c r="N332" i="20"/>
  <c r="E332" i="20"/>
  <c r="AA118" i="20"/>
  <c r="U118" i="20"/>
  <c r="O118" i="20"/>
  <c r="E118" i="20"/>
  <c r="S118" i="20"/>
  <c r="M118" i="20"/>
  <c r="Y118" i="20"/>
  <c r="T118" i="20"/>
  <c r="L118" i="20"/>
  <c r="J118" i="20"/>
  <c r="Z118" i="20"/>
  <c r="X118" i="20"/>
  <c r="F118" i="20"/>
  <c r="D118" i="20"/>
  <c r="N118" i="20"/>
  <c r="R118" i="20"/>
  <c r="AA13" i="20"/>
  <c r="O13" i="20"/>
  <c r="J13" i="20"/>
  <c r="R13" i="20"/>
  <c r="Z13" i="20"/>
  <c r="S13" i="20"/>
  <c r="U13" i="20"/>
  <c r="L13" i="20"/>
  <c r="D13" i="20"/>
  <c r="E13" i="20"/>
  <c r="T13" i="20"/>
  <c r="F13" i="20"/>
  <c r="Y13" i="20"/>
  <c r="M13" i="20"/>
  <c r="N13" i="20"/>
  <c r="X13" i="20"/>
  <c r="O288" i="20"/>
  <c r="U288" i="20"/>
  <c r="AA288" i="20"/>
  <c r="F288" i="20"/>
  <c r="X288" i="20"/>
  <c r="E288" i="20"/>
  <c r="Y288" i="20"/>
  <c r="D288" i="20"/>
  <c r="M288" i="20"/>
  <c r="T288" i="20"/>
  <c r="R288" i="20"/>
  <c r="N288" i="20"/>
  <c r="J288" i="20"/>
  <c r="Z288" i="20"/>
  <c r="L288" i="20"/>
  <c r="S288" i="20"/>
  <c r="O108" i="20"/>
  <c r="AA108" i="20"/>
  <c r="U108" i="20"/>
  <c r="N108" i="20"/>
  <c r="Y108" i="20"/>
  <c r="S108" i="20"/>
  <c r="E108" i="20"/>
  <c r="D108" i="20"/>
  <c r="J108" i="20"/>
  <c r="X108" i="20"/>
  <c r="M108" i="20"/>
  <c r="F108" i="20"/>
  <c r="T108" i="20"/>
  <c r="Z108" i="20"/>
  <c r="L108" i="20"/>
  <c r="R108" i="20"/>
  <c r="AA454" i="20"/>
  <c r="O454" i="20"/>
  <c r="M454" i="20"/>
  <c r="R454" i="20"/>
  <c r="Y454" i="20"/>
  <c r="U454" i="20"/>
  <c r="F454" i="20"/>
  <c r="Z454" i="20"/>
  <c r="L454" i="20"/>
  <c r="X454" i="20"/>
  <c r="J454" i="20"/>
  <c r="N454" i="20"/>
  <c r="E454" i="20"/>
  <c r="S454" i="20"/>
  <c r="D454" i="20"/>
  <c r="T454" i="20"/>
  <c r="U260" i="20"/>
  <c r="O260" i="20"/>
  <c r="AA260" i="20"/>
  <c r="Y260" i="20"/>
  <c r="E260" i="20"/>
  <c r="F260" i="20"/>
  <c r="S260" i="20"/>
  <c r="T260" i="20"/>
  <c r="Z260" i="20"/>
  <c r="L260" i="20"/>
  <c r="R260" i="20"/>
  <c r="D260" i="20"/>
  <c r="N260" i="20"/>
  <c r="X260" i="20"/>
  <c r="M260" i="20"/>
  <c r="J260" i="20"/>
  <c r="U323" i="20"/>
  <c r="AA323" i="20"/>
  <c r="O323" i="20"/>
  <c r="F323" i="20"/>
  <c r="N323" i="20"/>
  <c r="L323" i="20"/>
  <c r="Z323" i="20"/>
  <c r="E323" i="20"/>
  <c r="T323" i="20"/>
  <c r="D323" i="20"/>
  <c r="R323" i="20"/>
  <c r="S323" i="20"/>
  <c r="M323" i="20"/>
  <c r="X323" i="20"/>
  <c r="J323" i="20"/>
  <c r="Y323" i="20"/>
  <c r="O331" i="20"/>
  <c r="AA331" i="20"/>
  <c r="U331" i="20"/>
  <c r="X331" i="20"/>
  <c r="E331" i="20"/>
  <c r="F331" i="20"/>
  <c r="T331" i="20"/>
  <c r="S331" i="20"/>
  <c r="D331" i="20"/>
  <c r="R331" i="20"/>
  <c r="Y331" i="20"/>
  <c r="J331" i="20"/>
  <c r="L331" i="20"/>
  <c r="M331" i="20"/>
  <c r="Z331" i="20"/>
  <c r="N331" i="20"/>
  <c r="U436" i="20"/>
  <c r="AA436" i="20"/>
  <c r="O436" i="20"/>
  <c r="D436" i="20"/>
  <c r="T436" i="20"/>
  <c r="M436" i="20"/>
  <c r="N436" i="20"/>
  <c r="L436" i="20"/>
  <c r="X436" i="20"/>
  <c r="F436" i="20"/>
  <c r="R436" i="20"/>
  <c r="J436" i="20"/>
  <c r="E436" i="20"/>
  <c r="Z436" i="20"/>
  <c r="Y436" i="20"/>
  <c r="S436" i="20"/>
  <c r="U493" i="20"/>
  <c r="T493" i="20"/>
  <c r="O493" i="20"/>
  <c r="AA493" i="20"/>
  <c r="M493" i="20"/>
  <c r="Z493" i="20"/>
  <c r="D493" i="20"/>
  <c r="L493" i="20"/>
  <c r="X493" i="20"/>
  <c r="J493" i="20"/>
  <c r="S493" i="20"/>
  <c r="F493" i="20"/>
  <c r="Y493" i="20"/>
  <c r="N493" i="20"/>
  <c r="E493" i="20"/>
  <c r="R493" i="20"/>
  <c r="AA335" i="20"/>
  <c r="U335" i="20"/>
  <c r="J335" i="20"/>
  <c r="O335" i="20"/>
  <c r="T335" i="20"/>
  <c r="R335" i="20"/>
  <c r="E335" i="20"/>
  <c r="N335" i="20"/>
  <c r="X335" i="20"/>
  <c r="Z335" i="20"/>
  <c r="M335" i="20"/>
  <c r="F335" i="20"/>
  <c r="S335" i="20"/>
  <c r="L335" i="20"/>
  <c r="D335" i="20"/>
  <c r="Y335" i="20"/>
  <c r="AA192" i="20"/>
  <c r="U192" i="20"/>
  <c r="O192" i="20"/>
  <c r="R192" i="20"/>
  <c r="S192" i="20"/>
  <c r="F192" i="20"/>
  <c r="T192" i="20"/>
  <c r="X192" i="20"/>
  <c r="E192" i="20"/>
  <c r="M192" i="20"/>
  <c r="L192" i="20"/>
  <c r="Z192" i="20"/>
  <c r="N192" i="20"/>
  <c r="J192" i="20"/>
  <c r="Y192" i="20"/>
  <c r="D192" i="20"/>
  <c r="O41" i="20"/>
  <c r="U41" i="20"/>
  <c r="AA41" i="20"/>
  <c r="Y41" i="20"/>
  <c r="S41" i="20"/>
  <c r="F41" i="20"/>
  <c r="L41" i="20"/>
  <c r="D41" i="20"/>
  <c r="R41" i="20"/>
  <c r="Z41" i="20"/>
  <c r="M41" i="20"/>
  <c r="J41" i="20"/>
  <c r="T41" i="20"/>
  <c r="X41" i="20"/>
  <c r="N41" i="20"/>
  <c r="E41" i="20"/>
  <c r="M467" i="20"/>
  <c r="U467" i="20"/>
  <c r="AA467" i="20"/>
  <c r="T467" i="20"/>
  <c r="E467" i="20"/>
  <c r="Z467" i="20"/>
  <c r="N467" i="20"/>
  <c r="D467" i="20"/>
  <c r="Y467" i="20"/>
  <c r="L467" i="20"/>
  <c r="O467" i="20"/>
  <c r="J467" i="20"/>
  <c r="F467" i="20"/>
  <c r="S467" i="20"/>
  <c r="R467" i="20"/>
  <c r="X467" i="20"/>
  <c r="O206" i="20"/>
  <c r="AA206" i="20"/>
  <c r="U206" i="20"/>
  <c r="T206" i="20"/>
  <c r="J206" i="20"/>
  <c r="M206" i="20"/>
  <c r="L206" i="20"/>
  <c r="D206" i="20"/>
  <c r="E206" i="20"/>
  <c r="Y206" i="20"/>
  <c r="Z206" i="20"/>
  <c r="F206" i="20"/>
  <c r="X206" i="20"/>
  <c r="R206" i="20"/>
  <c r="S206" i="20"/>
  <c r="N206" i="20"/>
  <c r="O57" i="20"/>
  <c r="U57" i="20"/>
  <c r="F57" i="20"/>
  <c r="J57" i="20"/>
  <c r="S57" i="20"/>
  <c r="AA57" i="20"/>
  <c r="L57" i="20"/>
  <c r="R57" i="20"/>
  <c r="D57" i="20"/>
  <c r="Y57" i="20"/>
  <c r="X57" i="20"/>
  <c r="T57" i="20"/>
  <c r="Z57" i="20"/>
  <c r="E57" i="20"/>
  <c r="N57" i="20"/>
  <c r="M57" i="20"/>
  <c r="AA396" i="20"/>
  <c r="U396" i="20"/>
  <c r="Z396" i="20"/>
  <c r="O396" i="20"/>
  <c r="L396" i="20"/>
  <c r="D396" i="20"/>
  <c r="J396" i="20"/>
  <c r="M396" i="20"/>
  <c r="T396" i="20"/>
  <c r="N396" i="20"/>
  <c r="E396" i="20"/>
  <c r="S396" i="20"/>
  <c r="X396" i="20"/>
  <c r="R396" i="20"/>
  <c r="F396" i="20"/>
  <c r="Y396" i="20"/>
  <c r="O140" i="20"/>
  <c r="AA140" i="20"/>
  <c r="U140" i="20"/>
  <c r="R140" i="20"/>
  <c r="F140" i="20"/>
  <c r="E140" i="20"/>
  <c r="Z140" i="20"/>
  <c r="Y140" i="20"/>
  <c r="M140" i="20"/>
  <c r="S140" i="20"/>
  <c r="N140" i="20"/>
  <c r="D140" i="20"/>
  <c r="J140" i="20"/>
  <c r="T140" i="20"/>
  <c r="X140" i="20"/>
  <c r="L140" i="20"/>
  <c r="U492" i="20"/>
  <c r="Y492" i="20"/>
  <c r="AA492" i="20"/>
  <c r="O492" i="20"/>
  <c r="L492" i="20"/>
  <c r="M492" i="20"/>
  <c r="Z492" i="20"/>
  <c r="T492" i="20"/>
  <c r="X492" i="20"/>
  <c r="R492" i="20"/>
  <c r="F492" i="20"/>
  <c r="J492" i="20"/>
  <c r="N492" i="20"/>
  <c r="S492" i="20"/>
  <c r="D492" i="20"/>
  <c r="E492" i="20"/>
  <c r="U478" i="20"/>
  <c r="N478" i="20"/>
  <c r="L478" i="20"/>
  <c r="R478" i="20"/>
  <c r="AA478" i="20"/>
  <c r="O478" i="20"/>
  <c r="M478" i="20"/>
  <c r="J478" i="20"/>
  <c r="E478" i="20"/>
  <c r="T478" i="20"/>
  <c r="X478" i="20"/>
  <c r="F478" i="20"/>
  <c r="Z478" i="20"/>
  <c r="S478" i="20"/>
  <c r="D478" i="20"/>
  <c r="Y478" i="20"/>
  <c r="AA244" i="20"/>
  <c r="U244" i="20"/>
  <c r="O244" i="20"/>
  <c r="N244" i="20"/>
  <c r="R244" i="20"/>
  <c r="Z244" i="20"/>
  <c r="E244" i="20"/>
  <c r="L244" i="20"/>
  <c r="X244" i="20"/>
  <c r="M244" i="20"/>
  <c r="S244" i="20"/>
  <c r="F244" i="20"/>
  <c r="Y244" i="20"/>
  <c r="J244" i="20"/>
  <c r="D244" i="20"/>
  <c r="T244" i="20"/>
  <c r="AA209" i="20"/>
  <c r="U209" i="20"/>
  <c r="Z209" i="20"/>
  <c r="X209" i="20"/>
  <c r="O209" i="20"/>
  <c r="J209" i="20"/>
  <c r="R209" i="20"/>
  <c r="D209" i="20"/>
  <c r="F209" i="20"/>
  <c r="S209" i="20"/>
  <c r="L209" i="20"/>
  <c r="E209" i="20"/>
  <c r="Y209" i="20"/>
  <c r="N209" i="20"/>
  <c r="M209" i="20"/>
  <c r="T209" i="20"/>
  <c r="O90" i="20"/>
  <c r="U90" i="20"/>
  <c r="AA90" i="20"/>
  <c r="E90" i="20"/>
  <c r="Z90" i="20"/>
  <c r="T90" i="20"/>
  <c r="M90" i="20"/>
  <c r="D90" i="20"/>
  <c r="S90" i="20"/>
  <c r="F90" i="20"/>
  <c r="X90" i="20"/>
  <c r="J90" i="20"/>
  <c r="L90" i="20"/>
  <c r="N90" i="20"/>
  <c r="Y90" i="20"/>
  <c r="R90" i="20"/>
  <c r="AA93" i="20"/>
  <c r="U93" i="20"/>
  <c r="J93" i="20"/>
  <c r="O93" i="20"/>
  <c r="D93" i="20"/>
  <c r="M93" i="20"/>
  <c r="E93" i="20"/>
  <c r="R93" i="20"/>
  <c r="Y93" i="20"/>
  <c r="S93" i="20"/>
  <c r="N93" i="20"/>
  <c r="L93" i="20"/>
  <c r="X93" i="20"/>
  <c r="Z93" i="20"/>
  <c r="T93" i="20"/>
  <c r="F93" i="20"/>
  <c r="O286" i="20"/>
  <c r="AA286" i="20"/>
  <c r="U286" i="20"/>
  <c r="E286" i="20"/>
  <c r="L286" i="20"/>
  <c r="R286" i="20"/>
  <c r="Z286" i="20"/>
  <c r="S286" i="20"/>
  <c r="D286" i="20"/>
  <c r="F286" i="20"/>
  <c r="T286" i="20"/>
  <c r="Y286" i="20"/>
  <c r="J286" i="20"/>
  <c r="M286" i="20"/>
  <c r="X286" i="20"/>
  <c r="N286" i="20"/>
  <c r="U447" i="20"/>
  <c r="R447" i="20"/>
  <c r="AA447" i="20"/>
  <c r="O447" i="20"/>
  <c r="L447" i="20"/>
  <c r="J447" i="20"/>
  <c r="S447" i="20"/>
  <c r="E447" i="20"/>
  <c r="Z447" i="20"/>
  <c r="M447" i="20"/>
  <c r="X447" i="20"/>
  <c r="T447" i="20"/>
  <c r="F447" i="20"/>
  <c r="Y447" i="20"/>
  <c r="N447" i="20"/>
  <c r="D447" i="20"/>
  <c r="T304" i="20"/>
  <c r="AA304" i="20"/>
  <c r="U304" i="20"/>
  <c r="X304" i="20"/>
  <c r="O304" i="20"/>
  <c r="S304" i="20"/>
  <c r="F304" i="20"/>
  <c r="D304" i="20"/>
  <c r="N304" i="20"/>
  <c r="R304" i="20"/>
  <c r="M304" i="20"/>
  <c r="L304" i="20"/>
  <c r="Z304" i="20"/>
  <c r="E304" i="20"/>
  <c r="J304" i="20"/>
  <c r="Y304" i="20"/>
  <c r="U153" i="20"/>
  <c r="O153" i="20"/>
  <c r="AA153" i="20"/>
  <c r="L153" i="20"/>
  <c r="N153" i="20"/>
  <c r="S153" i="20"/>
  <c r="E153" i="20"/>
  <c r="R153" i="20"/>
  <c r="Z153" i="20"/>
  <c r="F153" i="20"/>
  <c r="X153" i="20"/>
  <c r="T153" i="20"/>
  <c r="D153" i="20"/>
  <c r="Y153" i="20"/>
  <c r="J153" i="20"/>
  <c r="M153" i="20"/>
  <c r="L179" i="20"/>
  <c r="AA179" i="20"/>
  <c r="U179" i="20"/>
  <c r="Z179" i="20"/>
  <c r="O179" i="20"/>
  <c r="R179" i="20"/>
  <c r="N179" i="20"/>
  <c r="J179" i="20"/>
  <c r="M179" i="20"/>
  <c r="F179" i="20"/>
  <c r="E179" i="20"/>
  <c r="S179" i="20"/>
  <c r="D179" i="20"/>
  <c r="T179" i="20"/>
  <c r="Y179" i="20"/>
  <c r="X179" i="20"/>
  <c r="U415" i="20"/>
  <c r="R415" i="20"/>
  <c r="AA415" i="20"/>
  <c r="M415" i="20"/>
  <c r="O415" i="20"/>
  <c r="T415" i="20"/>
  <c r="E415" i="20"/>
  <c r="X415" i="20"/>
  <c r="F415" i="20"/>
  <c r="L415" i="20"/>
  <c r="N415" i="20"/>
  <c r="Y415" i="20"/>
  <c r="J415" i="20"/>
  <c r="S415" i="20"/>
  <c r="Z415" i="20"/>
  <c r="D415" i="20"/>
  <c r="O419" i="20"/>
  <c r="AA419" i="20"/>
  <c r="U419" i="20"/>
  <c r="N419" i="20"/>
  <c r="R419" i="20"/>
  <c r="J419" i="20"/>
  <c r="Y419" i="20"/>
  <c r="E419" i="20"/>
  <c r="D419" i="20"/>
  <c r="M419" i="20"/>
  <c r="T419" i="20"/>
  <c r="L419" i="20"/>
  <c r="S419" i="20"/>
  <c r="Z419" i="20"/>
  <c r="X419" i="20"/>
  <c r="F419" i="20"/>
  <c r="M359" i="20"/>
  <c r="AA359" i="20"/>
  <c r="U359" i="20"/>
  <c r="O359" i="20"/>
  <c r="E359" i="20"/>
  <c r="Z359" i="20"/>
  <c r="T359" i="20"/>
  <c r="L359" i="20"/>
  <c r="N359" i="20"/>
  <c r="R359" i="20"/>
  <c r="J359" i="20"/>
  <c r="F359" i="20"/>
  <c r="S359" i="20"/>
  <c r="D359" i="20"/>
  <c r="Y359" i="20"/>
  <c r="X359" i="20"/>
  <c r="AA51" i="20"/>
  <c r="Y51" i="20"/>
  <c r="U51" i="20"/>
  <c r="O51" i="20"/>
  <c r="D51" i="20"/>
  <c r="Z51" i="20"/>
  <c r="L51" i="20"/>
  <c r="N51" i="20"/>
  <c r="T51" i="20"/>
  <c r="M51" i="20"/>
  <c r="F51" i="20"/>
  <c r="R51" i="20"/>
  <c r="X51" i="20"/>
  <c r="J51" i="20"/>
  <c r="E51" i="20"/>
  <c r="S51" i="20"/>
  <c r="U367" i="20"/>
  <c r="L367" i="20"/>
  <c r="AA367" i="20"/>
  <c r="T367" i="20"/>
  <c r="E367" i="20"/>
  <c r="X367" i="20"/>
  <c r="M367" i="20"/>
  <c r="Z367" i="20"/>
  <c r="Y367" i="20"/>
  <c r="O367" i="20"/>
  <c r="N367" i="20"/>
  <c r="J367" i="20"/>
  <c r="D367" i="20"/>
  <c r="S367" i="20"/>
  <c r="F367" i="20"/>
  <c r="R367" i="20"/>
  <c r="AA242" i="20"/>
  <c r="U242" i="20"/>
  <c r="O242" i="20"/>
  <c r="M242" i="20"/>
  <c r="T242" i="20"/>
  <c r="S242" i="20"/>
  <c r="D242" i="20"/>
  <c r="Z242" i="20"/>
  <c r="N242" i="20"/>
  <c r="R242" i="20"/>
  <c r="J242" i="20"/>
  <c r="L242" i="20"/>
  <c r="Y242" i="20"/>
  <c r="X242" i="20"/>
  <c r="E242" i="20"/>
  <c r="F242" i="20"/>
  <c r="O55" i="20"/>
  <c r="AA55" i="20"/>
  <c r="L55" i="20"/>
  <c r="Z55" i="20"/>
  <c r="U55" i="20"/>
  <c r="S55" i="20"/>
  <c r="Y55" i="20"/>
  <c r="D55" i="20"/>
  <c r="M55" i="20"/>
  <c r="T55" i="20"/>
  <c r="R55" i="20"/>
  <c r="F55" i="20"/>
  <c r="X55" i="20"/>
  <c r="J55" i="20"/>
  <c r="N55" i="20"/>
  <c r="E55" i="20"/>
  <c r="AA36" i="20"/>
  <c r="U36" i="20"/>
  <c r="O36" i="20"/>
  <c r="L36" i="20"/>
  <c r="N36" i="20"/>
  <c r="F36" i="20"/>
  <c r="T36" i="20"/>
  <c r="Z36" i="20"/>
  <c r="E36" i="20"/>
  <c r="M36" i="20"/>
  <c r="X36" i="20"/>
  <c r="S36" i="20"/>
  <c r="R36" i="20"/>
  <c r="D36" i="20"/>
  <c r="J36" i="20"/>
  <c r="Y36" i="20"/>
  <c r="U114" i="20"/>
  <c r="AA114" i="20"/>
  <c r="M114" i="20"/>
  <c r="O114" i="20"/>
  <c r="N114" i="20"/>
  <c r="E114" i="20"/>
  <c r="X114" i="20"/>
  <c r="F114" i="20"/>
  <c r="T114" i="20"/>
  <c r="Z114" i="20"/>
  <c r="R114" i="20"/>
  <c r="L114" i="20"/>
  <c r="J114" i="20"/>
  <c r="D114" i="20"/>
  <c r="S114" i="20"/>
  <c r="Y114" i="20"/>
  <c r="O116" i="20"/>
  <c r="AA116" i="20"/>
  <c r="U116" i="20"/>
  <c r="J116" i="20"/>
  <c r="D116" i="20"/>
  <c r="X116" i="20"/>
  <c r="F116" i="20"/>
  <c r="N116" i="20"/>
  <c r="T116" i="20"/>
  <c r="R116" i="20"/>
  <c r="S116" i="20"/>
  <c r="M116" i="20"/>
  <c r="E116" i="20"/>
  <c r="Y116" i="20"/>
  <c r="Z116" i="20"/>
  <c r="L116" i="20"/>
  <c r="O364" i="20"/>
  <c r="AA364" i="20"/>
  <c r="U364" i="20"/>
  <c r="D364" i="20"/>
  <c r="Y364" i="20"/>
  <c r="S364" i="20"/>
  <c r="Z364" i="20"/>
  <c r="L364" i="20"/>
  <c r="M364" i="20"/>
  <c r="X364" i="20"/>
  <c r="R364" i="20"/>
  <c r="F364" i="20"/>
  <c r="T364" i="20"/>
  <c r="J364" i="20"/>
  <c r="E364" i="20"/>
  <c r="N364" i="20"/>
  <c r="E421" i="20"/>
  <c r="O421" i="20"/>
  <c r="S421" i="20"/>
  <c r="AA421" i="20"/>
  <c r="F421" i="20"/>
  <c r="Z421" i="20"/>
  <c r="U421" i="20"/>
  <c r="M421" i="20"/>
  <c r="Y421" i="20"/>
  <c r="J421" i="20"/>
  <c r="T421" i="20"/>
  <c r="X421" i="20"/>
  <c r="L421" i="20"/>
  <c r="N421" i="20"/>
  <c r="R421" i="20"/>
  <c r="D421" i="20"/>
  <c r="O263" i="20"/>
  <c r="AA263" i="20"/>
  <c r="U263" i="20"/>
  <c r="E263" i="20"/>
  <c r="N263" i="20"/>
  <c r="T263" i="20"/>
  <c r="M263" i="20"/>
  <c r="L263" i="20"/>
  <c r="D263" i="20"/>
  <c r="Z263" i="20"/>
  <c r="R263" i="20"/>
  <c r="J263" i="20"/>
  <c r="S263" i="20"/>
  <c r="Y263" i="20"/>
  <c r="F263" i="20"/>
  <c r="X263" i="20"/>
  <c r="U120" i="20"/>
  <c r="AA120" i="20"/>
  <c r="M120" i="20"/>
  <c r="O120" i="20"/>
  <c r="T120" i="20"/>
  <c r="R120" i="20"/>
  <c r="S120" i="20"/>
  <c r="D120" i="20"/>
  <c r="Z120" i="20"/>
  <c r="L120" i="20"/>
  <c r="Y120" i="20"/>
  <c r="J120" i="20"/>
  <c r="E120" i="20"/>
  <c r="X120" i="20"/>
  <c r="F120" i="20"/>
  <c r="N120" i="20"/>
  <c r="AA422" i="20"/>
  <c r="U422" i="20"/>
  <c r="S422" i="20"/>
  <c r="O422" i="20"/>
  <c r="D422" i="20"/>
  <c r="J422" i="20"/>
  <c r="N422" i="20"/>
  <c r="F422" i="20"/>
  <c r="Z422" i="20"/>
  <c r="L422" i="20"/>
  <c r="M422" i="20"/>
  <c r="R422" i="20"/>
  <c r="T422" i="20"/>
  <c r="X422" i="20"/>
  <c r="E422" i="20"/>
  <c r="Y422" i="20"/>
  <c r="T481" i="20"/>
  <c r="AA481" i="20"/>
  <c r="U481" i="20"/>
  <c r="O481" i="20"/>
  <c r="D481" i="20"/>
  <c r="X481" i="20"/>
  <c r="E481" i="20"/>
  <c r="J481" i="20"/>
  <c r="L481" i="20"/>
  <c r="F481" i="20"/>
  <c r="M481" i="20"/>
  <c r="R481" i="20"/>
  <c r="N481" i="20"/>
  <c r="Y481" i="20"/>
  <c r="Z481" i="20"/>
  <c r="S481" i="20"/>
  <c r="AA22" i="20"/>
  <c r="Z22" i="20"/>
  <c r="U22" i="20"/>
  <c r="M22" i="20"/>
  <c r="S22" i="20"/>
  <c r="R22" i="20"/>
  <c r="O22" i="20"/>
  <c r="F22" i="20"/>
  <c r="L22" i="20"/>
  <c r="E22" i="20"/>
  <c r="D22" i="20"/>
  <c r="N22" i="20"/>
  <c r="T22" i="20"/>
  <c r="X22" i="20"/>
  <c r="J22" i="20"/>
  <c r="Y22" i="20"/>
  <c r="R185" i="20"/>
  <c r="U185" i="20"/>
  <c r="AA185" i="20"/>
  <c r="N185" i="20"/>
  <c r="O185" i="20"/>
  <c r="F185" i="20"/>
  <c r="X185" i="20"/>
  <c r="E185" i="20"/>
  <c r="Y185" i="20"/>
  <c r="T185" i="20"/>
  <c r="S185" i="20"/>
  <c r="J185" i="20"/>
  <c r="D185" i="20"/>
  <c r="Z185" i="20"/>
  <c r="M185" i="20"/>
  <c r="L185" i="20"/>
  <c r="AA197" i="20"/>
  <c r="U197" i="20"/>
  <c r="O197" i="20"/>
  <c r="X197" i="20"/>
  <c r="D197" i="20"/>
  <c r="J197" i="20"/>
  <c r="R197" i="20"/>
  <c r="N197" i="20"/>
  <c r="T197" i="20"/>
  <c r="M197" i="20"/>
  <c r="L197" i="20"/>
  <c r="S197" i="20"/>
  <c r="Y197" i="20"/>
  <c r="E197" i="20"/>
  <c r="Z197" i="20"/>
  <c r="F197" i="20"/>
  <c r="U193" i="20"/>
  <c r="AA193" i="20"/>
  <c r="X193" i="20"/>
  <c r="O193" i="20"/>
  <c r="R193" i="20"/>
  <c r="E193" i="20"/>
  <c r="L193" i="20"/>
  <c r="Z193" i="20"/>
  <c r="F193" i="20"/>
  <c r="M193" i="20"/>
  <c r="N193" i="20"/>
  <c r="Y193" i="20"/>
  <c r="J193" i="20"/>
  <c r="S193" i="20"/>
  <c r="D193" i="20"/>
  <c r="T193" i="20"/>
  <c r="AA141" i="20"/>
  <c r="U141" i="20"/>
  <c r="R141" i="20"/>
  <c r="M141" i="20"/>
  <c r="O141" i="20"/>
  <c r="J141" i="20"/>
  <c r="E141" i="20"/>
  <c r="T141" i="20"/>
  <c r="Y141" i="20"/>
  <c r="L141" i="20"/>
  <c r="N141" i="20"/>
  <c r="Z141" i="20"/>
  <c r="X141" i="20"/>
  <c r="S141" i="20"/>
  <c r="D141" i="20"/>
  <c r="F141" i="20"/>
  <c r="U480" i="20"/>
  <c r="Y480" i="20"/>
  <c r="AA480" i="20"/>
  <c r="O480" i="20"/>
  <c r="X480" i="20"/>
  <c r="N480" i="20"/>
  <c r="R480" i="20"/>
  <c r="F480" i="20"/>
  <c r="T480" i="20"/>
  <c r="J480" i="20"/>
  <c r="S480" i="20"/>
  <c r="E480" i="20"/>
  <c r="M480" i="20"/>
  <c r="D480" i="20"/>
  <c r="Z480" i="20"/>
  <c r="L480" i="20"/>
  <c r="R483" i="20"/>
  <c r="O483" i="20"/>
  <c r="AA483" i="20"/>
  <c r="U483" i="20"/>
  <c r="E483" i="20"/>
  <c r="M483" i="20"/>
  <c r="T483" i="20"/>
  <c r="Y483" i="20"/>
  <c r="X483" i="20"/>
  <c r="F483" i="20"/>
  <c r="S483" i="20"/>
  <c r="D483" i="20"/>
  <c r="J483" i="20"/>
  <c r="L483" i="20"/>
  <c r="N483" i="20"/>
  <c r="Z483" i="20"/>
  <c r="O183" i="20"/>
  <c r="AA183" i="20"/>
  <c r="U183" i="20"/>
  <c r="X183" i="20"/>
  <c r="M183" i="20"/>
  <c r="R183" i="20"/>
  <c r="L183" i="20"/>
  <c r="D183" i="20"/>
  <c r="Z183" i="20"/>
  <c r="S183" i="20"/>
  <c r="T183" i="20"/>
  <c r="N183" i="20"/>
  <c r="E183" i="20"/>
  <c r="F183" i="20"/>
  <c r="Y183" i="20"/>
  <c r="J183" i="20"/>
  <c r="AA218" i="20"/>
  <c r="U218" i="20"/>
  <c r="Z218" i="20"/>
  <c r="O218" i="20"/>
  <c r="F218" i="20"/>
  <c r="N218" i="20"/>
  <c r="M218" i="20"/>
  <c r="L218" i="20"/>
  <c r="J218" i="20"/>
  <c r="S218" i="20"/>
  <c r="D218" i="20"/>
  <c r="E218" i="20"/>
  <c r="R218" i="20"/>
  <c r="X218" i="20"/>
  <c r="T218" i="20"/>
  <c r="Y218" i="20"/>
  <c r="E66" i="20"/>
  <c r="U66" i="20"/>
  <c r="AA66" i="20"/>
  <c r="O66" i="20"/>
  <c r="Y66" i="20"/>
  <c r="N66" i="20"/>
  <c r="X66" i="20"/>
  <c r="T66" i="20"/>
  <c r="L66" i="20"/>
  <c r="M66" i="20"/>
  <c r="F66" i="20"/>
  <c r="Z66" i="20"/>
  <c r="S66" i="20"/>
  <c r="D66" i="20"/>
  <c r="R66" i="20"/>
  <c r="J66" i="20"/>
  <c r="O43" i="20"/>
  <c r="AA43" i="20"/>
  <c r="U43" i="20"/>
  <c r="Z43" i="20"/>
  <c r="S43" i="20"/>
  <c r="L43" i="20"/>
  <c r="D43" i="20"/>
  <c r="N43" i="20"/>
  <c r="Y43" i="20"/>
  <c r="R43" i="20"/>
  <c r="T43" i="20"/>
  <c r="E43" i="20"/>
  <c r="M43" i="20"/>
  <c r="J43" i="20"/>
  <c r="X43" i="20"/>
  <c r="F43" i="20"/>
  <c r="Y45" i="20"/>
  <c r="AA45" i="20"/>
  <c r="U45" i="20"/>
  <c r="O45" i="20"/>
  <c r="S45" i="20"/>
  <c r="J45" i="20"/>
  <c r="R45" i="20"/>
  <c r="X45" i="20"/>
  <c r="D45" i="20"/>
  <c r="T45" i="20"/>
  <c r="Z45" i="20"/>
  <c r="L45" i="20"/>
  <c r="F45" i="20"/>
  <c r="M45" i="20"/>
  <c r="E45" i="20"/>
  <c r="N45" i="20"/>
  <c r="O158" i="20"/>
  <c r="AA158" i="20"/>
  <c r="U158" i="20"/>
  <c r="D158" i="20"/>
  <c r="X158" i="20"/>
  <c r="S158" i="20"/>
  <c r="E158" i="20"/>
  <c r="N158" i="20"/>
  <c r="T158" i="20"/>
  <c r="L158" i="20"/>
  <c r="Z158" i="20"/>
  <c r="J158" i="20"/>
  <c r="Y158" i="20"/>
  <c r="F158" i="20"/>
  <c r="M158" i="20"/>
  <c r="R158" i="20"/>
  <c r="U399" i="20"/>
  <c r="N399" i="20"/>
  <c r="AA399" i="20"/>
  <c r="O399" i="20"/>
  <c r="D399" i="20"/>
  <c r="M399" i="20"/>
  <c r="J399" i="20"/>
  <c r="T399" i="20"/>
  <c r="Y399" i="20"/>
  <c r="F399" i="20"/>
  <c r="E399" i="20"/>
  <c r="R399" i="20"/>
  <c r="Z399" i="20"/>
  <c r="L399" i="20"/>
  <c r="X399" i="20"/>
  <c r="S399" i="20"/>
  <c r="E256" i="20"/>
  <c r="AA256" i="20"/>
  <c r="U256" i="20"/>
  <c r="F256" i="20"/>
  <c r="O256" i="20"/>
  <c r="Y256" i="20"/>
  <c r="X256" i="20"/>
  <c r="J256" i="20"/>
  <c r="D256" i="20"/>
  <c r="T256" i="20"/>
  <c r="R256" i="20"/>
  <c r="M256" i="20"/>
  <c r="N256" i="20"/>
  <c r="Z256" i="20"/>
  <c r="L256" i="20"/>
  <c r="S256" i="20"/>
  <c r="E105" i="20"/>
  <c r="AA105" i="20"/>
  <c r="U105" i="20"/>
  <c r="X105" i="20"/>
  <c r="M105" i="20"/>
  <c r="D105" i="20"/>
  <c r="F105" i="20"/>
  <c r="O105" i="20"/>
  <c r="S105" i="20"/>
  <c r="Y105" i="20"/>
  <c r="N105" i="20"/>
  <c r="R105" i="20"/>
  <c r="Z105" i="20"/>
  <c r="T105" i="20"/>
  <c r="J105" i="20"/>
  <c r="L105" i="20"/>
  <c r="U387" i="20"/>
  <c r="AA387" i="20"/>
  <c r="T387" i="20"/>
  <c r="O387" i="20"/>
  <c r="F387" i="20"/>
  <c r="X387" i="20"/>
  <c r="D387" i="20"/>
  <c r="Z387" i="20"/>
  <c r="E387" i="20"/>
  <c r="J387" i="20"/>
  <c r="L387" i="20"/>
  <c r="R387" i="20"/>
  <c r="Y387" i="20"/>
  <c r="S387" i="20"/>
  <c r="N387" i="20"/>
  <c r="M387" i="20"/>
  <c r="U95" i="20"/>
  <c r="AA95" i="20"/>
  <c r="J95" i="20"/>
  <c r="O95" i="20"/>
  <c r="L95" i="20"/>
  <c r="F95" i="20"/>
  <c r="X95" i="20"/>
  <c r="T95" i="20"/>
  <c r="R95" i="20"/>
  <c r="Y95" i="20"/>
  <c r="E95" i="20"/>
  <c r="N95" i="20"/>
  <c r="M95" i="20"/>
  <c r="Z95" i="20"/>
  <c r="S95" i="20"/>
  <c r="D95" i="20"/>
  <c r="O249" i="20"/>
  <c r="AA249" i="20"/>
  <c r="U249" i="20"/>
  <c r="Z249" i="20"/>
  <c r="E249" i="20"/>
  <c r="J249" i="20"/>
  <c r="D249" i="20"/>
  <c r="Y249" i="20"/>
  <c r="F249" i="20"/>
  <c r="X249" i="20"/>
  <c r="S249" i="20"/>
  <c r="R249" i="20"/>
  <c r="M249" i="20"/>
  <c r="L249" i="20"/>
  <c r="T249" i="20"/>
  <c r="N249" i="20"/>
  <c r="AA388" i="20"/>
  <c r="U388" i="20"/>
  <c r="F388" i="20"/>
  <c r="L388" i="20"/>
  <c r="Y388" i="20"/>
  <c r="O388" i="20"/>
  <c r="J388" i="20"/>
  <c r="T388" i="20"/>
  <c r="X388" i="20"/>
  <c r="R388" i="20"/>
  <c r="E388" i="20"/>
  <c r="N388" i="20"/>
  <c r="Z388" i="20"/>
  <c r="M388" i="20"/>
  <c r="S388" i="20"/>
  <c r="D388" i="20"/>
  <c r="AA69" i="20"/>
  <c r="U69" i="20"/>
  <c r="T69" i="20"/>
  <c r="J69" i="20"/>
  <c r="O69" i="20"/>
  <c r="R69" i="20"/>
  <c r="N69" i="20"/>
  <c r="Y69" i="20"/>
  <c r="M69" i="20"/>
  <c r="X69" i="20"/>
  <c r="F69" i="20"/>
  <c r="S69" i="20"/>
  <c r="D69" i="20"/>
  <c r="Z69" i="20"/>
  <c r="E69" i="20"/>
  <c r="L69" i="20"/>
  <c r="U257" i="20"/>
  <c r="R257" i="20"/>
  <c r="O257" i="20"/>
  <c r="AA257" i="20"/>
  <c r="N257" i="20"/>
  <c r="L257" i="20"/>
  <c r="M257" i="20"/>
  <c r="T257" i="20"/>
  <c r="J257" i="20"/>
  <c r="S257" i="20"/>
  <c r="Z257" i="20"/>
  <c r="E257" i="20"/>
  <c r="X257" i="20"/>
  <c r="F257" i="20"/>
  <c r="Y257" i="20"/>
  <c r="D257" i="20"/>
  <c r="AA424" i="20"/>
  <c r="U424" i="20"/>
  <c r="X424" i="20"/>
  <c r="O424" i="20"/>
  <c r="F424" i="20"/>
  <c r="Y424" i="20"/>
  <c r="S424" i="20"/>
  <c r="N424" i="20"/>
  <c r="D424" i="20"/>
  <c r="J424" i="20"/>
  <c r="L424" i="20"/>
  <c r="M424" i="20"/>
  <c r="Z424" i="20"/>
  <c r="T424" i="20"/>
  <c r="R424" i="20"/>
  <c r="E424" i="20"/>
  <c r="O273" i="20"/>
  <c r="U273" i="20"/>
  <c r="AA273" i="20"/>
  <c r="T273" i="20"/>
  <c r="J273" i="20"/>
  <c r="D273" i="20"/>
  <c r="Y273" i="20"/>
  <c r="R273" i="20"/>
  <c r="M273" i="20"/>
  <c r="L273" i="20"/>
  <c r="N273" i="20"/>
  <c r="F273" i="20"/>
  <c r="E273" i="20"/>
  <c r="Z273" i="20"/>
  <c r="X273" i="20"/>
  <c r="S273" i="20"/>
  <c r="AA58" i="20"/>
  <c r="U58" i="20"/>
  <c r="Z58" i="20"/>
  <c r="O58" i="20"/>
  <c r="D58" i="20"/>
  <c r="S58" i="20"/>
  <c r="T58" i="20"/>
  <c r="R58" i="20"/>
  <c r="X58" i="20"/>
  <c r="F58" i="20"/>
  <c r="L58" i="20"/>
  <c r="N58" i="20"/>
  <c r="M58" i="20"/>
  <c r="J58" i="20"/>
  <c r="Y58" i="20"/>
  <c r="E58" i="20"/>
  <c r="O157" i="20"/>
  <c r="AA157" i="20"/>
  <c r="U157" i="20"/>
  <c r="R157" i="20"/>
  <c r="L157" i="20"/>
  <c r="E157" i="20"/>
  <c r="X157" i="20"/>
  <c r="M157" i="20"/>
  <c r="N157" i="20"/>
  <c r="Y157" i="20"/>
  <c r="D157" i="20"/>
  <c r="J157" i="20"/>
  <c r="T157" i="20"/>
  <c r="S157" i="20"/>
  <c r="F157" i="20"/>
  <c r="Z157" i="20"/>
  <c r="X494" i="20"/>
  <c r="AA494" i="20"/>
  <c r="U494" i="20"/>
  <c r="O494" i="20"/>
  <c r="M494" i="20"/>
  <c r="N494" i="20"/>
  <c r="Y494" i="20"/>
  <c r="J494" i="20"/>
  <c r="Z494" i="20"/>
  <c r="L494" i="20"/>
  <c r="S494" i="20"/>
  <c r="F494" i="20"/>
  <c r="R494" i="20"/>
  <c r="T494" i="20"/>
  <c r="D494" i="20"/>
  <c r="E494" i="20"/>
  <c r="X30" i="20"/>
  <c r="U30" i="20"/>
  <c r="AA30" i="20"/>
  <c r="S30" i="20"/>
  <c r="E30" i="20"/>
  <c r="Z30" i="20"/>
  <c r="O30" i="20"/>
  <c r="T30" i="20"/>
  <c r="R30" i="20"/>
  <c r="N30" i="20"/>
  <c r="M30" i="20"/>
  <c r="F30" i="20"/>
  <c r="D30" i="20"/>
  <c r="J30" i="20"/>
  <c r="Y30" i="20"/>
  <c r="L30" i="20"/>
  <c r="AA368" i="20"/>
  <c r="U368" i="20"/>
  <c r="Y368" i="20"/>
  <c r="O368" i="20"/>
  <c r="L368" i="20"/>
  <c r="J368" i="20"/>
  <c r="X368" i="20"/>
  <c r="F368" i="20"/>
  <c r="T368" i="20"/>
  <c r="N368" i="20"/>
  <c r="E368" i="20"/>
  <c r="S368" i="20"/>
  <c r="Z368" i="20"/>
  <c r="R368" i="20"/>
  <c r="M368" i="20"/>
  <c r="D368" i="20"/>
  <c r="O217" i="20"/>
  <c r="U217" i="20"/>
  <c r="AA217" i="20"/>
  <c r="L217" i="20"/>
  <c r="M217" i="20"/>
  <c r="F217" i="20"/>
  <c r="R217" i="20"/>
  <c r="X217" i="20"/>
  <c r="D217" i="20"/>
  <c r="S217" i="20"/>
  <c r="N217" i="20"/>
  <c r="Z217" i="20"/>
  <c r="J217" i="20"/>
  <c r="E217" i="20"/>
  <c r="Y217" i="20"/>
  <c r="T217" i="20"/>
  <c r="U91" i="20"/>
  <c r="AA91" i="20"/>
  <c r="Y91" i="20"/>
  <c r="O91" i="20"/>
  <c r="J91" i="20"/>
  <c r="R91" i="20"/>
  <c r="T91" i="20"/>
  <c r="N91" i="20"/>
  <c r="S91" i="20"/>
  <c r="Z91" i="20"/>
  <c r="L91" i="20"/>
  <c r="X91" i="20"/>
  <c r="M91" i="20"/>
  <c r="E91" i="20"/>
  <c r="D91" i="20"/>
  <c r="F91" i="20"/>
  <c r="O326" i="20"/>
  <c r="AA326" i="20"/>
  <c r="U326" i="20"/>
  <c r="T326" i="20"/>
  <c r="J326" i="20"/>
  <c r="E326" i="20"/>
  <c r="R326" i="20"/>
  <c r="M326" i="20"/>
  <c r="L326" i="20"/>
  <c r="S326" i="20"/>
  <c r="D326" i="20"/>
  <c r="N326" i="20"/>
  <c r="F326" i="20"/>
  <c r="Z326" i="20"/>
  <c r="X326" i="20"/>
  <c r="Y326" i="20"/>
  <c r="AA426" i="20"/>
  <c r="U426" i="20"/>
  <c r="Y426" i="20"/>
  <c r="O426" i="20"/>
  <c r="J426" i="20"/>
  <c r="D426" i="20"/>
  <c r="E426" i="20"/>
  <c r="F426" i="20"/>
  <c r="T426" i="20"/>
  <c r="M426" i="20"/>
  <c r="R426" i="20"/>
  <c r="Z426" i="20"/>
  <c r="S426" i="20"/>
  <c r="L426" i="20"/>
  <c r="N426" i="20"/>
  <c r="X426" i="20"/>
  <c r="AA350" i="20"/>
  <c r="M350" i="20"/>
  <c r="O350" i="20"/>
  <c r="U350" i="20"/>
  <c r="X350" i="20"/>
  <c r="Y350" i="20"/>
  <c r="F350" i="20"/>
  <c r="L350" i="20"/>
  <c r="Z350" i="20"/>
  <c r="T350" i="20"/>
  <c r="R350" i="20"/>
  <c r="J350" i="20"/>
  <c r="E350" i="20"/>
  <c r="S350" i="20"/>
  <c r="D350" i="20"/>
  <c r="N350" i="20"/>
  <c r="U52" i="20"/>
  <c r="Z52" i="20"/>
  <c r="O52" i="20"/>
  <c r="E52" i="20"/>
  <c r="N52" i="20"/>
  <c r="F52" i="20"/>
  <c r="L52" i="20"/>
  <c r="S52" i="20"/>
  <c r="AA52" i="20"/>
  <c r="M52" i="20"/>
  <c r="T52" i="20"/>
  <c r="Y52" i="20"/>
  <c r="R52" i="20"/>
  <c r="D52" i="20"/>
  <c r="X52" i="20"/>
  <c r="J52" i="20"/>
  <c r="AA374" i="20"/>
  <c r="U374" i="20"/>
  <c r="D374" i="20"/>
  <c r="M374" i="20"/>
  <c r="E374" i="20"/>
  <c r="J374" i="20"/>
  <c r="N374" i="20"/>
  <c r="X374" i="20"/>
  <c r="F374" i="20"/>
  <c r="O374" i="20"/>
  <c r="T374" i="20"/>
  <c r="R374" i="20"/>
  <c r="S374" i="20"/>
  <c r="L374" i="20"/>
  <c r="Y374" i="20"/>
  <c r="Z374" i="20"/>
  <c r="O243" i="20"/>
  <c r="AA243" i="20"/>
  <c r="U243" i="20"/>
  <c r="Y243" i="20"/>
  <c r="T243" i="20"/>
  <c r="R243" i="20"/>
  <c r="E243" i="20"/>
  <c r="N243" i="20"/>
  <c r="M243" i="20"/>
  <c r="Z243" i="20"/>
  <c r="S243" i="20"/>
  <c r="J243" i="20"/>
  <c r="L243" i="20"/>
  <c r="X243" i="20"/>
  <c r="F243" i="20"/>
  <c r="D243" i="20"/>
  <c r="O247" i="20"/>
  <c r="AA247" i="20"/>
  <c r="U247" i="20"/>
  <c r="Y247" i="20"/>
  <c r="T247" i="20"/>
  <c r="M247" i="20"/>
  <c r="R247" i="20"/>
  <c r="L247" i="20"/>
  <c r="Z247" i="20"/>
  <c r="J247" i="20"/>
  <c r="S247" i="20"/>
  <c r="D247" i="20"/>
  <c r="N247" i="20"/>
  <c r="E247" i="20"/>
  <c r="F247" i="20"/>
  <c r="X247" i="20"/>
  <c r="Y92" i="20"/>
  <c r="AA92" i="20"/>
  <c r="U92" i="20"/>
  <c r="O92" i="20"/>
  <c r="E92" i="20"/>
  <c r="T92" i="20"/>
  <c r="M92" i="20"/>
  <c r="S92" i="20"/>
  <c r="J92" i="20"/>
  <c r="F92" i="20"/>
  <c r="X92" i="20"/>
  <c r="L92" i="20"/>
  <c r="N92" i="20"/>
  <c r="R92" i="20"/>
  <c r="Z92" i="20"/>
  <c r="D92" i="20"/>
  <c r="U291" i="20"/>
  <c r="AA291" i="20"/>
  <c r="R291" i="20"/>
  <c r="M291" i="20"/>
  <c r="O291" i="20"/>
  <c r="Y291" i="20"/>
  <c r="N291" i="20"/>
  <c r="L291" i="20"/>
  <c r="J291" i="20"/>
  <c r="E291" i="20"/>
  <c r="X291" i="20"/>
  <c r="Z291" i="20"/>
  <c r="F291" i="20"/>
  <c r="S291" i="20"/>
  <c r="D291" i="20"/>
  <c r="T291" i="20"/>
  <c r="AA299" i="20"/>
  <c r="U299" i="20"/>
  <c r="O299" i="20"/>
  <c r="R299" i="20"/>
  <c r="L299" i="20"/>
  <c r="J299" i="20"/>
  <c r="M299" i="20"/>
  <c r="E299" i="20"/>
  <c r="Z299" i="20"/>
  <c r="Y299" i="20"/>
  <c r="D299" i="20"/>
  <c r="T299" i="20"/>
  <c r="N299" i="20"/>
  <c r="F299" i="20"/>
  <c r="S299" i="20"/>
  <c r="X299" i="20"/>
  <c r="U428" i="20"/>
  <c r="X428" i="20"/>
  <c r="AA428" i="20"/>
  <c r="O428" i="20"/>
  <c r="R428" i="20"/>
  <c r="Y428" i="20"/>
  <c r="L428" i="20"/>
  <c r="M428" i="20"/>
  <c r="E428" i="20"/>
  <c r="J428" i="20"/>
  <c r="D428" i="20"/>
  <c r="F428" i="20"/>
  <c r="N428" i="20"/>
  <c r="Z428" i="20"/>
  <c r="S428" i="20"/>
  <c r="T428" i="20"/>
  <c r="T485" i="20"/>
  <c r="AA485" i="20"/>
  <c r="R485" i="20"/>
  <c r="S485" i="20"/>
  <c r="J485" i="20"/>
  <c r="O485" i="20"/>
  <c r="U485" i="20"/>
  <c r="Z485" i="20"/>
  <c r="M485" i="20"/>
  <c r="L485" i="20"/>
  <c r="D485" i="20"/>
  <c r="X485" i="20"/>
  <c r="F485" i="20"/>
  <c r="N485" i="20"/>
  <c r="Y485" i="20"/>
  <c r="E485" i="20"/>
  <c r="AA327" i="20"/>
  <c r="U327" i="20"/>
  <c r="T327" i="20"/>
  <c r="O327" i="20"/>
  <c r="R327" i="20"/>
  <c r="M327" i="20"/>
  <c r="Y327" i="20"/>
  <c r="E327" i="20"/>
  <c r="Z327" i="20"/>
  <c r="X327" i="20"/>
  <c r="L327" i="20"/>
  <c r="F327" i="20"/>
  <c r="N327" i="20"/>
  <c r="S327" i="20"/>
  <c r="D327" i="20"/>
  <c r="J327" i="20"/>
  <c r="AA184" i="20"/>
  <c r="U184" i="20"/>
  <c r="R184" i="20"/>
  <c r="F184" i="20"/>
  <c r="J184" i="20"/>
  <c r="L184" i="20"/>
  <c r="Y184" i="20"/>
  <c r="Z184" i="20"/>
  <c r="O184" i="20"/>
  <c r="T184" i="20"/>
  <c r="D184" i="20"/>
  <c r="E184" i="20"/>
  <c r="X184" i="20"/>
  <c r="S184" i="20"/>
  <c r="N184" i="20"/>
  <c r="M184" i="20"/>
  <c r="O33" i="20"/>
  <c r="U33" i="20"/>
  <c r="AA33" i="20"/>
  <c r="Z33" i="20"/>
  <c r="J33" i="20"/>
  <c r="Y33" i="20"/>
  <c r="D33" i="20"/>
  <c r="L33" i="20"/>
  <c r="M33" i="20"/>
  <c r="X33" i="20"/>
  <c r="R33" i="20"/>
  <c r="S33" i="20"/>
  <c r="T33" i="20"/>
  <c r="N33" i="20"/>
  <c r="F33" i="20"/>
  <c r="E33" i="20"/>
  <c r="AA234" i="20"/>
  <c r="U234" i="20"/>
  <c r="F234" i="20"/>
  <c r="O234" i="20"/>
  <c r="T234" i="20"/>
  <c r="L234" i="20"/>
  <c r="D234" i="20"/>
  <c r="Y234" i="20"/>
  <c r="N234" i="20"/>
  <c r="Z234" i="20"/>
  <c r="M234" i="20"/>
  <c r="J234" i="20"/>
  <c r="X234" i="20"/>
  <c r="E234" i="20"/>
  <c r="S234" i="20"/>
  <c r="R234" i="20"/>
  <c r="Z31" i="20"/>
  <c r="U31" i="20"/>
  <c r="AA31" i="20"/>
  <c r="Y31" i="20"/>
  <c r="O31" i="20"/>
  <c r="L31" i="20"/>
  <c r="D31" i="20"/>
  <c r="S31" i="20"/>
  <c r="N31" i="20"/>
  <c r="T31" i="20"/>
  <c r="R31" i="20"/>
  <c r="J31" i="20"/>
  <c r="X31" i="20"/>
  <c r="E31" i="20"/>
  <c r="M31" i="20"/>
  <c r="F31" i="20"/>
  <c r="R441" i="20"/>
  <c r="AA441" i="20"/>
  <c r="U441" i="20"/>
  <c r="O441" i="20"/>
  <c r="T441" i="20"/>
  <c r="N441" i="20"/>
  <c r="J441" i="20"/>
  <c r="Z441" i="20"/>
  <c r="Y441" i="20"/>
  <c r="D441" i="20"/>
  <c r="M441" i="20"/>
  <c r="L441" i="20"/>
  <c r="F441" i="20"/>
  <c r="S441" i="20"/>
  <c r="E441" i="20"/>
  <c r="X441" i="20"/>
  <c r="AA389" i="20"/>
  <c r="O389" i="20"/>
  <c r="U389" i="20"/>
  <c r="D389" i="20"/>
  <c r="L389" i="20"/>
  <c r="R389" i="20"/>
  <c r="S389" i="20"/>
  <c r="M389" i="20"/>
  <c r="J389" i="20"/>
  <c r="N389" i="20"/>
  <c r="T389" i="20"/>
  <c r="Y389" i="20"/>
  <c r="X389" i="20"/>
  <c r="Z389" i="20"/>
  <c r="E389" i="20"/>
  <c r="F389" i="20"/>
  <c r="O449" i="20"/>
  <c r="AA449" i="20"/>
  <c r="U449" i="20"/>
  <c r="N449" i="20"/>
  <c r="Z449" i="20"/>
  <c r="Y449" i="20"/>
  <c r="J449" i="20"/>
  <c r="E449" i="20"/>
  <c r="F449" i="20"/>
  <c r="T449" i="20"/>
  <c r="M449" i="20"/>
  <c r="L449" i="20"/>
  <c r="S449" i="20"/>
  <c r="X449" i="20"/>
  <c r="D449" i="20"/>
  <c r="R449" i="20"/>
  <c r="O333" i="20"/>
  <c r="AA333" i="20"/>
  <c r="U333" i="20"/>
  <c r="D333" i="20"/>
  <c r="J333" i="20"/>
  <c r="R333" i="20"/>
  <c r="S333" i="20"/>
  <c r="N333" i="20"/>
  <c r="M333" i="20"/>
  <c r="Z333" i="20"/>
  <c r="F333" i="20"/>
  <c r="L333" i="20"/>
  <c r="Y333" i="20"/>
  <c r="E333" i="20"/>
  <c r="X333" i="20"/>
  <c r="T333" i="20"/>
  <c r="AA9" i="20"/>
  <c r="U9" i="20"/>
  <c r="O9" i="20"/>
  <c r="J9" i="20"/>
  <c r="R9" i="20"/>
  <c r="S9" i="20"/>
  <c r="Z9" i="20"/>
  <c r="D9" i="20"/>
  <c r="L9" i="20"/>
  <c r="Y9" i="20"/>
  <c r="X9" i="20"/>
  <c r="M9" i="20"/>
  <c r="E9" i="20"/>
  <c r="T9" i="20"/>
  <c r="F9" i="20"/>
  <c r="N9" i="20"/>
  <c r="U490" i="20"/>
  <c r="AA490" i="20"/>
  <c r="O490" i="20"/>
  <c r="X490" i="20"/>
  <c r="F490" i="20"/>
  <c r="E490" i="20"/>
  <c r="D490" i="20"/>
  <c r="Y490" i="20"/>
  <c r="M490" i="20"/>
  <c r="T490" i="20"/>
  <c r="L490" i="20"/>
  <c r="S490" i="20"/>
  <c r="R490" i="20"/>
  <c r="N490" i="20"/>
  <c r="J490" i="20"/>
  <c r="Z490" i="20"/>
  <c r="AA375" i="20"/>
  <c r="U375" i="20"/>
  <c r="Y375" i="20"/>
  <c r="S375" i="20"/>
  <c r="T375" i="20"/>
  <c r="X375" i="20"/>
  <c r="E375" i="20"/>
  <c r="Z375" i="20"/>
  <c r="L375" i="20"/>
  <c r="O375" i="20"/>
  <c r="D375" i="20"/>
  <c r="F375" i="20"/>
  <c r="N375" i="20"/>
  <c r="M375" i="20"/>
  <c r="J375" i="20"/>
  <c r="R375" i="20"/>
  <c r="O251" i="20"/>
  <c r="AA251" i="20"/>
  <c r="U251" i="20"/>
  <c r="T251" i="20"/>
  <c r="N251" i="20"/>
  <c r="Z251" i="20"/>
  <c r="J251" i="20"/>
  <c r="R251" i="20"/>
  <c r="Y251" i="20"/>
  <c r="E251" i="20"/>
  <c r="X251" i="20"/>
  <c r="M251" i="20"/>
  <c r="L251" i="20"/>
  <c r="F251" i="20"/>
  <c r="S251" i="20"/>
  <c r="D251" i="20"/>
  <c r="AA450" i="20"/>
  <c r="U450" i="20"/>
  <c r="F450" i="20"/>
  <c r="O450" i="20"/>
  <c r="N450" i="20"/>
  <c r="Z450" i="20"/>
  <c r="M450" i="20"/>
  <c r="J450" i="20"/>
  <c r="L450" i="20"/>
  <c r="E450" i="20"/>
  <c r="X450" i="20"/>
  <c r="Y450" i="20"/>
  <c r="R450" i="20"/>
  <c r="T450" i="20"/>
  <c r="D450" i="20"/>
  <c r="S450" i="20"/>
  <c r="AA259" i="20"/>
  <c r="L259" i="20"/>
  <c r="U259" i="20"/>
  <c r="R259" i="20"/>
  <c r="M259" i="20"/>
  <c r="O259" i="20"/>
  <c r="N259" i="20"/>
  <c r="Y259" i="20"/>
  <c r="X259" i="20"/>
  <c r="F259" i="20"/>
  <c r="J259" i="20"/>
  <c r="S259" i="20"/>
  <c r="Z259" i="20"/>
  <c r="D259" i="20"/>
  <c r="T259" i="20"/>
  <c r="E259" i="20"/>
  <c r="AA109" i="20"/>
  <c r="U109" i="20"/>
  <c r="M109" i="20"/>
  <c r="S109" i="20"/>
  <c r="O109" i="20"/>
  <c r="D109" i="20"/>
  <c r="L109" i="20"/>
  <c r="J109" i="20"/>
  <c r="T109" i="20"/>
  <c r="E109" i="20"/>
  <c r="Y109" i="20"/>
  <c r="X109" i="20"/>
  <c r="R109" i="20"/>
  <c r="Z109" i="20"/>
  <c r="F109" i="20"/>
  <c r="N109" i="20"/>
  <c r="Y334" i="20"/>
  <c r="AA334" i="20"/>
  <c r="M334" i="20"/>
  <c r="O334" i="20"/>
  <c r="J334" i="20"/>
  <c r="U334" i="20"/>
  <c r="E334" i="20"/>
  <c r="T334" i="20"/>
  <c r="X334" i="20"/>
  <c r="Z334" i="20"/>
  <c r="R334" i="20"/>
  <c r="F334" i="20"/>
  <c r="S334" i="20"/>
  <c r="D334" i="20"/>
  <c r="N334" i="20"/>
  <c r="L334" i="20"/>
  <c r="U463" i="20"/>
  <c r="N463" i="20"/>
  <c r="AA463" i="20"/>
  <c r="O463" i="20"/>
  <c r="Z463" i="20"/>
  <c r="M463" i="20"/>
  <c r="J463" i="20"/>
  <c r="R463" i="20"/>
  <c r="E463" i="20"/>
  <c r="F463" i="20"/>
  <c r="Y463" i="20"/>
  <c r="S463" i="20"/>
  <c r="D463" i="20"/>
  <c r="T463" i="20"/>
  <c r="X463" i="20"/>
  <c r="L463" i="20"/>
  <c r="U320" i="20"/>
  <c r="AA320" i="20"/>
  <c r="O320" i="20"/>
  <c r="X320" i="20"/>
  <c r="F320" i="20"/>
  <c r="N320" i="20"/>
  <c r="M320" i="20"/>
  <c r="Y320" i="20"/>
  <c r="J320" i="20"/>
  <c r="Z320" i="20"/>
  <c r="S320" i="20"/>
  <c r="D320" i="20"/>
  <c r="R320" i="20"/>
  <c r="L320" i="20"/>
  <c r="E320" i="20"/>
  <c r="T320" i="20"/>
  <c r="AA169" i="20"/>
  <c r="U169" i="20"/>
  <c r="O169" i="20"/>
  <c r="R169" i="20"/>
  <c r="N169" i="20"/>
  <c r="J169" i="20"/>
  <c r="D169" i="20"/>
  <c r="M169" i="20"/>
  <c r="Y169" i="20"/>
  <c r="L169" i="20"/>
  <c r="Z169" i="20"/>
  <c r="F169" i="20"/>
  <c r="X169" i="20"/>
  <c r="T169" i="20"/>
  <c r="E169" i="20"/>
  <c r="S169" i="20"/>
  <c r="AA394" i="20"/>
  <c r="N394" i="20"/>
  <c r="O394" i="20"/>
  <c r="U394" i="20"/>
  <c r="R394" i="20"/>
  <c r="Y394" i="20"/>
  <c r="L394" i="20"/>
  <c r="M394" i="20"/>
  <c r="E394" i="20"/>
  <c r="D394" i="20"/>
  <c r="S394" i="20"/>
  <c r="Z394" i="20"/>
  <c r="F394" i="20"/>
  <c r="X394" i="20"/>
  <c r="J394" i="20"/>
  <c r="T394" i="20"/>
  <c r="AA287" i="20"/>
  <c r="U287" i="20"/>
  <c r="R287" i="20"/>
  <c r="O287" i="20"/>
  <c r="S287" i="20"/>
  <c r="Y287" i="20"/>
  <c r="L287" i="20"/>
  <c r="N287" i="20"/>
  <c r="T287" i="20"/>
  <c r="J287" i="20"/>
  <c r="M287" i="20"/>
  <c r="D287" i="20"/>
  <c r="X287" i="20"/>
  <c r="Z287" i="20"/>
  <c r="E287" i="20"/>
  <c r="F287" i="20"/>
  <c r="E313" i="20"/>
  <c r="U313" i="20"/>
  <c r="AA313" i="20"/>
  <c r="J313" i="20"/>
  <c r="Y313" i="20"/>
  <c r="O313" i="20"/>
  <c r="D313" i="20"/>
  <c r="N313" i="20"/>
  <c r="S313" i="20"/>
  <c r="X313" i="20"/>
  <c r="L313" i="20"/>
  <c r="F313" i="20"/>
  <c r="Z313" i="20"/>
  <c r="R313" i="20"/>
  <c r="M313" i="20"/>
  <c r="T313" i="20"/>
  <c r="T453" i="20"/>
  <c r="AA453" i="20"/>
  <c r="U453" i="20"/>
  <c r="O453" i="20"/>
  <c r="J453" i="20"/>
  <c r="X453" i="20"/>
  <c r="D453" i="20"/>
  <c r="S453" i="20"/>
  <c r="E453" i="20"/>
  <c r="Z453" i="20"/>
  <c r="M453" i="20"/>
  <c r="Y453" i="20"/>
  <c r="F453" i="20"/>
  <c r="L453" i="20"/>
  <c r="R453" i="20"/>
  <c r="N453" i="20"/>
  <c r="O385" i="20"/>
  <c r="U385" i="20"/>
  <c r="AA385" i="20"/>
  <c r="T385" i="20"/>
  <c r="Z385" i="20"/>
  <c r="E385" i="20"/>
  <c r="J385" i="20"/>
  <c r="Y385" i="20"/>
  <c r="N385" i="20"/>
  <c r="D385" i="20"/>
  <c r="L385" i="20"/>
  <c r="M385" i="20"/>
  <c r="S385" i="20"/>
  <c r="X385" i="20"/>
  <c r="F385" i="20"/>
  <c r="R385" i="20"/>
  <c r="O77" i="20"/>
  <c r="AA77" i="20"/>
  <c r="U77" i="20"/>
  <c r="J77" i="20"/>
  <c r="S77" i="20"/>
  <c r="Y77" i="20"/>
  <c r="E77" i="20"/>
  <c r="N77" i="20"/>
  <c r="T77" i="20"/>
  <c r="M77" i="20"/>
  <c r="X77" i="20"/>
  <c r="F77" i="20"/>
  <c r="D77" i="20"/>
  <c r="R77" i="20"/>
  <c r="Z77" i="20"/>
  <c r="L77" i="20"/>
  <c r="O224" i="20"/>
  <c r="AA224" i="20"/>
  <c r="U224" i="20"/>
  <c r="E224" i="20"/>
  <c r="T224" i="20"/>
  <c r="Y224" i="20"/>
  <c r="D224" i="20"/>
  <c r="X224" i="20"/>
  <c r="R224" i="20"/>
  <c r="M224" i="20"/>
  <c r="J224" i="20"/>
  <c r="F224" i="20"/>
  <c r="Z224" i="20"/>
  <c r="L224" i="20"/>
  <c r="N224" i="20"/>
  <c r="S224" i="20"/>
  <c r="X482" i="20"/>
  <c r="AA482" i="20"/>
  <c r="U482" i="20"/>
  <c r="O482" i="20"/>
  <c r="Y482" i="20"/>
  <c r="E482" i="20"/>
  <c r="F482" i="20"/>
  <c r="R482" i="20"/>
  <c r="J482" i="20"/>
  <c r="L482" i="20"/>
  <c r="M482" i="20"/>
  <c r="N482" i="20"/>
  <c r="S482" i="20"/>
  <c r="Z482" i="20"/>
  <c r="T482" i="20"/>
  <c r="D482" i="20"/>
  <c r="O405" i="20"/>
  <c r="AA405" i="20"/>
  <c r="U405" i="20"/>
  <c r="Y405" i="20"/>
  <c r="R405" i="20"/>
  <c r="M405" i="20"/>
  <c r="F405" i="20"/>
  <c r="T405" i="20"/>
  <c r="D405" i="20"/>
  <c r="Z405" i="20"/>
  <c r="J405" i="20"/>
  <c r="N405" i="20"/>
  <c r="E405" i="20"/>
  <c r="L405" i="20"/>
  <c r="X405" i="20"/>
  <c r="S405" i="20"/>
  <c r="AA68" i="20"/>
  <c r="U68" i="20"/>
  <c r="T68" i="20"/>
  <c r="O68" i="20"/>
  <c r="L68" i="20"/>
  <c r="N68" i="20"/>
  <c r="F68" i="20"/>
  <c r="E68" i="20"/>
  <c r="D68" i="20"/>
  <c r="Z68" i="20"/>
  <c r="Y68" i="20"/>
  <c r="R68" i="20"/>
  <c r="M68" i="20"/>
  <c r="J68" i="20"/>
  <c r="S68" i="20"/>
  <c r="X68" i="20"/>
  <c r="D155" i="20"/>
  <c r="U155" i="20"/>
  <c r="AA155" i="20"/>
  <c r="L155" i="20"/>
  <c r="R155" i="20"/>
  <c r="J155" i="20"/>
  <c r="O155" i="20"/>
  <c r="T155" i="20"/>
  <c r="Z155" i="20"/>
  <c r="M155" i="20"/>
  <c r="S155" i="20"/>
  <c r="X155" i="20"/>
  <c r="N155" i="20"/>
  <c r="F155" i="20"/>
  <c r="Y155" i="20"/>
  <c r="E155" i="20"/>
  <c r="U162" i="20"/>
  <c r="AA162" i="20"/>
  <c r="N162" i="20"/>
  <c r="O162" i="20"/>
  <c r="E162" i="20"/>
  <c r="M162" i="20"/>
  <c r="T162" i="20"/>
  <c r="L162" i="20"/>
  <c r="D162" i="20"/>
  <c r="Z162" i="20"/>
  <c r="J162" i="20"/>
  <c r="S162" i="20"/>
  <c r="Y162" i="20"/>
  <c r="F162" i="20"/>
  <c r="X162" i="20"/>
  <c r="R162" i="20"/>
  <c r="U380" i="20"/>
  <c r="AA380" i="20"/>
  <c r="Z380" i="20"/>
  <c r="O380" i="20"/>
  <c r="R380" i="20"/>
  <c r="F380" i="20"/>
  <c r="T380" i="20"/>
  <c r="M380" i="20"/>
  <c r="Y380" i="20"/>
  <c r="J380" i="20"/>
  <c r="L380" i="20"/>
  <c r="N380" i="20"/>
  <c r="E380" i="20"/>
  <c r="D380" i="20"/>
  <c r="X380" i="20"/>
  <c r="S380" i="20"/>
  <c r="AA437" i="20"/>
  <c r="R437" i="20"/>
  <c r="O437" i="20"/>
  <c r="M437" i="20"/>
  <c r="U437" i="20"/>
  <c r="T437" i="20"/>
  <c r="D437" i="20"/>
  <c r="J437" i="20"/>
  <c r="F437" i="20"/>
  <c r="N437" i="20"/>
  <c r="E437" i="20"/>
  <c r="Y437" i="20"/>
  <c r="Z437" i="20"/>
  <c r="X437" i="20"/>
  <c r="L437" i="20"/>
  <c r="S437" i="20"/>
  <c r="AA279" i="20"/>
  <c r="U279" i="20"/>
  <c r="O279" i="20"/>
  <c r="Y279" i="20"/>
  <c r="E279" i="20"/>
  <c r="D279" i="20"/>
  <c r="R279" i="20"/>
  <c r="M279" i="20"/>
  <c r="T279" i="20"/>
  <c r="F279" i="20"/>
  <c r="S279" i="20"/>
  <c r="J279" i="20"/>
  <c r="Z279" i="20"/>
  <c r="L279" i="20"/>
  <c r="N279" i="20"/>
  <c r="X279" i="20"/>
  <c r="E136" i="20"/>
  <c r="U136" i="20"/>
  <c r="AA136" i="20"/>
  <c r="O136" i="20"/>
  <c r="Z136" i="20"/>
  <c r="D136" i="20"/>
  <c r="M136" i="20"/>
  <c r="S136" i="20"/>
  <c r="N136" i="20"/>
  <c r="T136" i="20"/>
  <c r="F136" i="20"/>
  <c r="X136" i="20"/>
  <c r="J136" i="20"/>
  <c r="R136" i="20"/>
  <c r="Y136" i="20"/>
  <c r="L136" i="20"/>
  <c r="R462" i="20"/>
  <c r="AA462" i="20"/>
  <c r="U462" i="20"/>
  <c r="X462" i="20"/>
  <c r="E462" i="20"/>
  <c r="O462" i="20"/>
  <c r="J462" i="20"/>
  <c r="F462" i="20"/>
  <c r="Z462" i="20"/>
  <c r="M462" i="20"/>
  <c r="Y462" i="20"/>
  <c r="S462" i="20"/>
  <c r="D462" i="20"/>
  <c r="L462" i="20"/>
  <c r="T462" i="20"/>
  <c r="N462" i="20"/>
  <c r="O497" i="20"/>
  <c r="U497" i="20"/>
  <c r="AA497" i="20"/>
  <c r="J497" i="20"/>
  <c r="Z497" i="20"/>
  <c r="M497" i="20"/>
  <c r="R497" i="20"/>
  <c r="X497" i="20"/>
  <c r="N497" i="20"/>
  <c r="F497" i="20"/>
  <c r="L497" i="20"/>
  <c r="D497" i="20"/>
  <c r="Y497" i="20"/>
  <c r="T497" i="20"/>
  <c r="S497" i="20"/>
  <c r="E497" i="20"/>
  <c r="N3" i="20"/>
  <c r="U3" i="20"/>
  <c r="AA3" i="20"/>
  <c r="F3" i="20"/>
  <c r="Y3" i="20"/>
  <c r="D3" i="20"/>
  <c r="O3" i="20"/>
  <c r="M3" i="20"/>
  <c r="J3" i="20"/>
  <c r="E3" i="20"/>
  <c r="S3" i="20"/>
  <c r="L3" i="20"/>
  <c r="Z3" i="20"/>
  <c r="X3" i="20"/>
  <c r="T3" i="20"/>
  <c r="R3" i="20"/>
  <c r="CI6" i="11"/>
  <c r="W7" i="9" l="1"/>
  <c r="W11" i="9"/>
  <c r="W15" i="9"/>
  <c r="W19" i="9"/>
  <c r="W23" i="9"/>
  <c r="W27" i="9"/>
  <c r="W31" i="9"/>
  <c r="W35" i="9"/>
  <c r="W43" i="9"/>
  <c r="W55" i="9"/>
  <c r="W67" i="9"/>
  <c r="W79" i="9"/>
  <c r="W91" i="9"/>
  <c r="W103" i="9"/>
  <c r="W111" i="9"/>
  <c r="W127" i="9"/>
  <c r="X11" i="9"/>
  <c r="X19" i="9"/>
  <c r="X27" i="9"/>
  <c r="X35" i="9"/>
  <c r="X47" i="9"/>
  <c r="X63" i="9"/>
  <c r="X75" i="9"/>
  <c r="X87" i="9"/>
  <c r="X99" i="9"/>
  <c r="X107" i="9"/>
  <c r="X119" i="9"/>
  <c r="X131" i="9"/>
  <c r="W132" i="9"/>
  <c r="X48" i="9"/>
  <c r="X76" i="9"/>
  <c r="X92" i="9"/>
  <c r="X108" i="9"/>
  <c r="X128" i="9"/>
  <c r="W53" i="9"/>
  <c r="W89" i="9"/>
  <c r="W113" i="9"/>
  <c r="W133" i="9"/>
  <c r="X37" i="9"/>
  <c r="X73" i="9"/>
  <c r="X97" i="9"/>
  <c r="X7" i="9"/>
  <c r="X88" i="9"/>
  <c r="X136" i="9"/>
  <c r="W69" i="9"/>
  <c r="W101" i="9"/>
  <c r="W129" i="9"/>
  <c r="X45" i="9"/>
  <c r="X77" i="9"/>
  <c r="X105" i="9"/>
  <c r="W8" i="9"/>
  <c r="W12" i="9"/>
  <c r="W16" i="9"/>
  <c r="W20" i="9"/>
  <c r="W24" i="9"/>
  <c r="W28" i="9"/>
  <c r="W32" i="9"/>
  <c r="W36" i="9"/>
  <c r="W40" i="9"/>
  <c r="W44" i="9"/>
  <c r="W48" i="9"/>
  <c r="W52" i="9"/>
  <c r="W56" i="9"/>
  <c r="W60" i="9"/>
  <c r="W64" i="9"/>
  <c r="W68" i="9"/>
  <c r="W72" i="9"/>
  <c r="W76" i="9"/>
  <c r="W80" i="9"/>
  <c r="W84" i="9"/>
  <c r="W88" i="9"/>
  <c r="W92" i="9"/>
  <c r="W96" i="9"/>
  <c r="W100" i="9"/>
  <c r="W104" i="9"/>
  <c r="W108" i="9"/>
  <c r="W112" i="9"/>
  <c r="W116" i="9"/>
  <c r="W120" i="9"/>
  <c r="W128" i="9"/>
  <c r="X52" i="9"/>
  <c r="X72" i="9"/>
  <c r="X96" i="9"/>
  <c r="X112" i="9"/>
  <c r="X124" i="9"/>
  <c r="W57" i="9"/>
  <c r="W85" i="9"/>
  <c r="W109" i="9"/>
  <c r="W137" i="9"/>
  <c r="X41" i="9"/>
  <c r="X69" i="9"/>
  <c r="X101" i="9"/>
  <c r="X8" i="9"/>
  <c r="X12" i="9"/>
  <c r="X16" i="9"/>
  <c r="X20" i="9"/>
  <c r="X24" i="9"/>
  <c r="X28" i="9"/>
  <c r="X32" i="9"/>
  <c r="X36" i="9"/>
  <c r="X40" i="9"/>
  <c r="X56" i="9"/>
  <c r="X64" i="9"/>
  <c r="X80" i="9"/>
  <c r="X100" i="9"/>
  <c r="X120" i="9"/>
  <c r="W49" i="9"/>
  <c r="W73" i="9"/>
  <c r="W93" i="9"/>
  <c r="W117" i="9"/>
  <c r="X33" i="9"/>
  <c r="X57" i="9"/>
  <c r="X85" i="9"/>
  <c r="X109" i="9"/>
  <c r="W9" i="9"/>
  <c r="W13" i="9"/>
  <c r="W17" i="9"/>
  <c r="W21" i="9"/>
  <c r="W25" i="9"/>
  <c r="W29" i="9"/>
  <c r="W33" i="9"/>
  <c r="W37" i="9"/>
  <c r="W41" i="9"/>
  <c r="W45" i="9"/>
  <c r="W65" i="9"/>
  <c r="W81" i="9"/>
  <c r="W105" i="9"/>
  <c r="W125" i="9"/>
  <c r="X29" i="9"/>
  <c r="X53" i="9"/>
  <c r="X81" i="9"/>
  <c r="X113" i="9"/>
  <c r="X9" i="9"/>
  <c r="X13" i="9"/>
  <c r="X17" i="9"/>
  <c r="X21" i="9"/>
  <c r="X49" i="9"/>
  <c r="X61" i="9"/>
  <c r="X89" i="9"/>
  <c r="W10" i="9"/>
  <c r="X10" i="9"/>
  <c r="X14" i="9"/>
  <c r="X18" i="9"/>
  <c r="X22" i="9"/>
  <c r="X26" i="9"/>
  <c r="X30" i="9"/>
  <c r="X34" i="9"/>
  <c r="X38" i="9"/>
  <c r="X42" i="9"/>
  <c r="X46" i="9"/>
  <c r="X50" i="9"/>
  <c r="X54" i="9"/>
  <c r="X58" i="9"/>
  <c r="X62" i="9"/>
  <c r="X66" i="9"/>
  <c r="X70" i="9"/>
  <c r="X74" i="9"/>
  <c r="X78" i="9"/>
  <c r="X82" i="9"/>
  <c r="X86" i="9"/>
  <c r="X90" i="9"/>
  <c r="X94" i="9"/>
  <c r="X98" i="9"/>
  <c r="X102" i="9"/>
  <c r="X106" i="9"/>
  <c r="X110" i="9"/>
  <c r="X114" i="9"/>
  <c r="X118" i="9"/>
  <c r="X122" i="9"/>
  <c r="X126" i="9"/>
  <c r="X130" i="9"/>
  <c r="X134" i="9"/>
  <c r="W39" i="9"/>
  <c r="W47" i="9"/>
  <c r="W51" i="9"/>
  <c r="W59" i="9"/>
  <c r="W63" i="9"/>
  <c r="W71" i="9"/>
  <c r="W75" i="9"/>
  <c r="W83" i="9"/>
  <c r="W87" i="9"/>
  <c r="W95" i="9"/>
  <c r="W99" i="9"/>
  <c r="W107" i="9"/>
  <c r="W115" i="9"/>
  <c r="W119" i="9"/>
  <c r="W123" i="9"/>
  <c r="W131" i="9"/>
  <c r="W135" i="9"/>
  <c r="X15" i="9"/>
  <c r="X23" i="9"/>
  <c r="X31" i="9"/>
  <c r="X39" i="9"/>
  <c r="X43" i="9"/>
  <c r="X51" i="9"/>
  <c r="X55" i="9"/>
  <c r="X59" i="9"/>
  <c r="X67" i="9"/>
  <c r="X71" i="9"/>
  <c r="X79" i="9"/>
  <c r="X83" i="9"/>
  <c r="X91" i="9"/>
  <c r="X95" i="9"/>
  <c r="X103" i="9"/>
  <c r="X111" i="9"/>
  <c r="X115" i="9"/>
  <c r="X123" i="9"/>
  <c r="X127" i="9"/>
  <c r="X135" i="9"/>
  <c r="W124" i="9"/>
  <c r="W136" i="9"/>
  <c r="X44" i="9"/>
  <c r="X60" i="9"/>
  <c r="X68" i="9"/>
  <c r="X84" i="9"/>
  <c r="X104" i="9"/>
  <c r="X116" i="9"/>
  <c r="X132" i="9"/>
  <c r="W61" i="9"/>
  <c r="W77" i="9"/>
  <c r="W97" i="9"/>
  <c r="W121" i="9"/>
  <c r="X25" i="9"/>
  <c r="X65" i="9"/>
  <c r="X93" i="9"/>
  <c r="W22" i="9"/>
  <c r="W54" i="9"/>
  <c r="W86" i="9"/>
  <c r="X117" i="9"/>
  <c r="X133" i="9"/>
  <c r="W26" i="9"/>
  <c r="W58" i="9"/>
  <c r="W90" i="9"/>
  <c r="W118" i="9"/>
  <c r="W134" i="9"/>
  <c r="W30" i="9"/>
  <c r="W62" i="9"/>
  <c r="W94" i="9"/>
  <c r="W34" i="9"/>
  <c r="W66" i="9"/>
  <c r="W98" i="9"/>
  <c r="W122" i="9"/>
  <c r="W106" i="9"/>
  <c r="W14" i="9"/>
  <c r="W78" i="9"/>
  <c r="X129" i="9"/>
  <c r="W50" i="9"/>
  <c r="W114" i="9"/>
  <c r="X121" i="9"/>
  <c r="W38" i="9"/>
  <c r="W70" i="9"/>
  <c r="W102" i="9"/>
  <c r="X125" i="9"/>
  <c r="W42" i="9"/>
  <c r="W74" i="9"/>
  <c r="W126" i="9"/>
  <c r="W46" i="9"/>
  <c r="W110" i="9"/>
  <c r="W18" i="9"/>
  <c r="W82" i="9"/>
  <c r="W130" i="9"/>
  <c r="X137" i="9"/>
  <c r="Y107" i="9" l="1"/>
  <c r="Y92" i="9"/>
  <c r="Y84" i="9"/>
  <c r="Y67" i="9"/>
  <c r="Y15" i="9"/>
  <c r="Y68" i="9"/>
  <c r="Y100" i="9"/>
  <c r="Y132" i="9"/>
  <c r="Y28" i="9"/>
  <c r="Y46" i="9"/>
  <c r="Y103" i="9"/>
  <c r="Y45" i="9"/>
  <c r="Y114" i="9"/>
  <c r="Y31" i="9"/>
  <c r="Y117" i="9"/>
  <c r="Y124" i="9"/>
  <c r="Y113" i="9"/>
  <c r="Y101" i="9"/>
  <c r="Y78" i="9"/>
  <c r="Y60" i="9"/>
  <c r="Y74" i="9"/>
  <c r="Y37" i="9"/>
  <c r="Y75" i="9"/>
  <c r="Y10" i="9"/>
  <c r="Y77" i="9"/>
  <c r="Y99" i="9"/>
  <c r="Y22" i="9"/>
  <c r="Y118" i="9"/>
  <c r="Y54" i="9"/>
  <c r="Y86" i="9"/>
  <c r="Y35" i="9"/>
  <c r="Y109" i="9"/>
  <c r="Y43" i="9"/>
  <c r="Y63" i="9"/>
  <c r="Y116" i="9"/>
  <c r="Y133" i="9"/>
  <c r="Y69" i="9"/>
  <c r="Y88" i="9"/>
  <c r="Y110" i="9"/>
  <c r="Y135" i="9"/>
  <c r="Y38" i="9"/>
  <c r="Y130" i="9"/>
  <c r="Y98" i="9"/>
  <c r="Y66" i="9"/>
  <c r="Y34" i="9"/>
  <c r="Y122" i="9"/>
  <c r="Y90" i="9"/>
  <c r="Y58" i="9"/>
  <c r="Y26" i="9"/>
  <c r="Y120" i="9"/>
  <c r="Y102" i="9"/>
  <c r="Y27" i="9"/>
  <c r="Y106" i="9"/>
  <c r="Y24" i="9"/>
  <c r="Y126" i="9"/>
  <c r="Y62" i="9"/>
  <c r="Y19" i="9"/>
  <c r="Y96" i="9"/>
  <c r="Y64" i="9"/>
  <c r="Y32" i="9"/>
  <c r="Y91" i="9"/>
  <c r="Y95" i="9"/>
  <c r="Y17" i="9"/>
  <c r="Y119" i="9"/>
  <c r="Y87" i="9"/>
  <c r="Y55" i="9"/>
  <c r="Y23" i="9"/>
  <c r="Y115" i="9"/>
  <c r="Y51" i="9"/>
  <c r="Y111" i="9"/>
  <c r="Y79" i="9"/>
  <c r="Y47" i="9"/>
  <c r="Y20" i="9"/>
  <c r="Y121" i="9"/>
  <c r="Y108" i="9"/>
  <c r="Y44" i="9"/>
  <c r="Y8" i="9"/>
  <c r="Y11" i="9"/>
  <c r="Y89" i="9"/>
  <c r="Y57" i="9"/>
  <c r="Y25" i="9"/>
  <c r="Y81" i="9"/>
  <c r="Y134" i="9"/>
  <c r="Y112" i="9"/>
  <c r="Y80" i="9"/>
  <c r="Y48" i="9"/>
  <c r="Y16" i="9"/>
  <c r="Y128" i="9"/>
  <c r="Y136" i="9"/>
  <c r="Y104" i="9"/>
  <c r="Y72" i="9"/>
  <c r="Y40" i="9"/>
  <c r="Y85" i="9"/>
  <c r="Y53" i="9"/>
  <c r="Y21" i="9"/>
  <c r="Y70" i="9"/>
  <c r="Y59" i="9"/>
  <c r="Y9" i="9"/>
  <c r="Y12" i="9"/>
  <c r="Y94" i="9"/>
  <c r="Y30" i="9"/>
  <c r="Y131" i="9"/>
  <c r="Y36" i="9"/>
  <c r="Y82" i="9"/>
  <c r="Y50" i="9"/>
  <c r="Y18" i="9"/>
  <c r="Y123" i="9"/>
  <c r="Y13" i="9"/>
  <c r="Y49" i="9"/>
  <c r="Y52" i="9"/>
  <c r="Y137" i="9"/>
  <c r="Y105" i="9"/>
  <c r="Y73" i="9"/>
  <c r="Y41" i="9"/>
  <c r="Y83" i="9"/>
  <c r="Y129" i="9"/>
  <c r="Y97" i="9"/>
  <c r="Y65" i="9"/>
  <c r="Y33" i="9"/>
  <c r="Y14" i="9"/>
  <c r="Y56" i="9"/>
  <c r="Y127" i="9"/>
  <c r="Y42" i="9"/>
  <c r="Y76" i="9"/>
  <c r="Y125" i="9"/>
  <c r="Y93" i="9"/>
  <c r="Y61" i="9"/>
  <c r="Y29" i="9"/>
  <c r="Y71" i="9"/>
  <c r="Y39" i="9"/>
  <c r="H41" i="16"/>
  <c r="X6" i="9"/>
  <c r="W6" i="9"/>
  <c r="Y6" i="9" l="1"/>
  <c r="Y7" i="9"/>
  <c r="F87" i="16" l="1"/>
  <c r="H26" i="16"/>
  <c r="G86" i="16" l="1"/>
  <c r="I86" i="16" s="1"/>
  <c r="E160" i="16"/>
  <c r="E158" i="16"/>
  <c r="E156" i="16"/>
  <c r="E154" i="16"/>
  <c r="E152" i="16"/>
  <c r="G145" i="16"/>
  <c r="E111" i="16"/>
  <c r="E109" i="16"/>
  <c r="E107" i="16"/>
  <c r="E105" i="16"/>
  <c r="E103" i="16"/>
  <c r="E100" i="16"/>
  <c r="E98" i="16"/>
  <c r="E96" i="16"/>
  <c r="E94" i="16"/>
  <c r="G94" i="16" s="1"/>
  <c r="E92" i="16"/>
  <c r="G92" i="16" s="1"/>
  <c r="E53" i="16"/>
  <c r="E51" i="16"/>
  <c r="E49" i="16"/>
  <c r="E47" i="16"/>
  <c r="E37" i="16"/>
  <c r="G20" i="16"/>
  <c r="G12" i="16"/>
  <c r="E10" i="16"/>
  <c r="E8" i="16"/>
  <c r="E6" i="16"/>
  <c r="G187" i="16" l="1"/>
  <c r="G175" i="16"/>
  <c r="G163" i="16"/>
  <c r="G122" i="16"/>
  <c r="G183" i="16"/>
  <c r="G130" i="16"/>
  <c r="G134" i="16"/>
  <c r="G126" i="16"/>
  <c r="G179" i="16"/>
  <c r="G138" i="16"/>
  <c r="G167" i="16"/>
  <c r="G191" i="16"/>
  <c r="G118" i="16"/>
  <c r="G171" i="16"/>
  <c r="G152" i="16"/>
  <c r="G47" i="16"/>
  <c r="G51" i="16"/>
  <c r="G53" i="16"/>
  <c r="G49" i="16"/>
  <c r="G103" i="16"/>
  <c r="H16" i="16" l="1"/>
  <c r="H14" i="16"/>
  <c r="H22" i="16"/>
  <c r="H24" i="16"/>
  <c r="H18" i="16" l="1"/>
  <c r="H39" i="16" l="1"/>
  <c r="H43" i="16"/>
  <c r="G37" i="16" l="1"/>
</calcChain>
</file>

<file path=xl/sharedStrings.xml><?xml version="1.0" encoding="utf-8"?>
<sst xmlns="http://schemas.openxmlformats.org/spreadsheetml/2006/main" count="1373" uniqueCount="663">
  <si>
    <t>Company Name:</t>
  </si>
  <si>
    <t xml:space="preserve">Contact Person: </t>
  </si>
  <si>
    <t>Address:</t>
  </si>
  <si>
    <t>Fax:</t>
  </si>
  <si>
    <t xml:space="preserve">Telephone: </t>
  </si>
  <si>
    <t>E-mail:</t>
  </si>
  <si>
    <t>I agree to allow API &amp; AFPM to submit the data in this spreadsheet 
to one another:</t>
  </si>
  <si>
    <t>NOTE: Agreement to allow API &amp; AFPM to submit this data to one another does not constitute an agreement for either association to share the data outside their respective trade associations.</t>
  </si>
  <si>
    <t>Please review the summary below for accuracy. (No Data Entry Required.)</t>
  </si>
  <si>
    <t>Total Workforce Hours:</t>
  </si>
  <si>
    <t>Total Capacity:</t>
  </si>
  <si>
    <t># of Facilities</t>
  </si>
  <si>
    <t># Petrochemical Facilities</t>
  </si>
  <si>
    <t># Petrochemical facilities with Tier 1 events</t>
  </si>
  <si>
    <t># Petrochemical facilities with Tier 2 events</t>
  </si>
  <si>
    <t># Petrochemical facilities with zero events</t>
  </si>
  <si>
    <t># Refinery Facilities</t>
  </si>
  <si>
    <t># Refinery facilities with Tier 1 events</t>
  </si>
  <si>
    <t># Refinery facilities with Tier 2 events</t>
  </si>
  <si>
    <t># Refinery facilities with zero events</t>
  </si>
  <si>
    <t># General Chemical Facilities</t>
  </si>
  <si>
    <t># General Chemical facilities with Tier 1 events</t>
  </si>
  <si>
    <t># General Chemical facilities with Tier 2 events</t>
  </si>
  <si>
    <t># General Chemical facilities with zero events</t>
  </si>
  <si>
    <t>QC Checks</t>
  </si>
  <si>
    <t># of Events</t>
  </si>
  <si>
    <t># Tier 1 events</t>
  </si>
  <si>
    <t># Tier 1 events with Tier 2 consequences</t>
  </si>
  <si>
    <t># Tier 2 events</t>
  </si>
  <si>
    <t>Type of Process</t>
  </si>
  <si>
    <t>Mode of Operation</t>
  </si>
  <si>
    <t>Point of Release</t>
  </si>
  <si>
    <t>Type of Material</t>
  </si>
  <si>
    <t>Causal Factors</t>
  </si>
  <si>
    <t>Change Management / MOC / PSSR</t>
  </si>
  <si>
    <t>Communication</t>
  </si>
  <si>
    <t>Design / Construction</t>
  </si>
  <si>
    <t>Equipment Reliability</t>
  </si>
  <si>
    <t>Fixed Equipment Inspection</t>
  </si>
  <si>
    <t>Human Performance</t>
  </si>
  <si>
    <t>Knowledge and Skills, and Experience</t>
  </si>
  <si>
    <t>Operating Limits</t>
  </si>
  <si>
    <t>Procedures</t>
  </si>
  <si>
    <t>Risk Assessment and Incident Investigation</t>
  </si>
  <si>
    <t xml:space="preserve">Safe Work Practices or Procedures 
</t>
  </si>
  <si>
    <t>Work Monitoring</t>
  </si>
  <si>
    <t xml:space="preserve">Other (describe)
</t>
  </si>
  <si>
    <t xml:space="preserve">Causal Factors, Other, Comment
</t>
  </si>
  <si>
    <t xml:space="preserve">Were more than three Causal Factors chosen for any PSE entered? </t>
  </si>
  <si>
    <t>Tier 1 Summary:</t>
  </si>
  <si>
    <t>Total # Tier 1 DAFW injuries</t>
  </si>
  <si>
    <t>**Days Away From Work Injuries -- please be sure to report number of injuries, not number of days.</t>
  </si>
  <si>
    <t>Total # Tier 1 Fatalities</t>
  </si>
  <si>
    <t>Total # Tier 1 Evacuations</t>
  </si>
  <si>
    <t>Total # Tier 1 Fires</t>
  </si>
  <si>
    <t>Total # Tier 1 Explosions</t>
  </si>
  <si>
    <t>PRD Directly to Atmosphere or Downstream Destructive Device</t>
  </si>
  <si>
    <t>Rainout</t>
  </si>
  <si>
    <t>Discharged to Unsafe Location</t>
  </si>
  <si>
    <t>On-Site Shelter-In-Place</t>
  </si>
  <si>
    <t>Public Protective Measures</t>
  </si>
  <si>
    <t>Release Category 1</t>
  </si>
  <si>
    <t>Release Location</t>
  </si>
  <si>
    <t>Release Category 2</t>
  </si>
  <si>
    <t>Release Category 3</t>
  </si>
  <si>
    <t>Release Category 4</t>
  </si>
  <si>
    <t>Release Category 5</t>
  </si>
  <si>
    <t>Release Category 6</t>
  </si>
  <si>
    <t>Release Category 7</t>
  </si>
  <si>
    <t>Tier 2 Summary:</t>
  </si>
  <si>
    <t>Total # Tier 2 Injuries</t>
  </si>
  <si>
    <t>Total # Tier 2 Fires</t>
  </si>
  <si>
    <t>Total # Tier 2 Explosions</t>
  </si>
  <si>
    <t>Release Category 8</t>
  </si>
  <si>
    <r>
      <rPr>
        <b/>
        <sz val="16"/>
        <rFont val="Calibri"/>
        <family val="2"/>
        <scheme val="minor"/>
      </rPr>
      <t>FACILITY INFORMATION</t>
    </r>
    <r>
      <rPr>
        <b/>
        <sz val="14"/>
        <color rgb="FFFF0000"/>
        <rFont val="Calibri"/>
        <family val="2"/>
        <scheme val="minor"/>
      </rPr>
      <t xml:space="preserve"> </t>
    </r>
  </si>
  <si>
    <t>Company Name</t>
  </si>
  <si>
    <t>Site Name</t>
  </si>
  <si>
    <t>Additional Information</t>
  </si>
  <si>
    <r>
      <t xml:space="preserve">Site ID
</t>
    </r>
    <r>
      <rPr>
        <sz val="8"/>
        <rFont val="Calibri"/>
        <family val="2"/>
        <scheme val="minor"/>
      </rPr>
      <t>(Chosen by NPRA)</t>
    </r>
  </si>
  <si>
    <r>
      <t xml:space="preserve">Site ID
</t>
    </r>
    <r>
      <rPr>
        <sz val="8"/>
        <rFont val="Calibri"/>
        <family val="2"/>
        <scheme val="minor"/>
      </rPr>
      <t>(Chosen by API Stats)</t>
    </r>
  </si>
  <si>
    <t>Site Address</t>
  </si>
  <si>
    <t>City</t>
  </si>
  <si>
    <t>State/Province</t>
  </si>
  <si>
    <t>Zip Code</t>
  </si>
  <si>
    <t>Country</t>
  </si>
  <si>
    <t>NAICS Code or Equivalent</t>
  </si>
  <si>
    <t xml:space="preserve">Facility Type </t>
  </si>
  <si>
    <t>Total Employee Hours</t>
  </si>
  <si>
    <t>Total Contractor Hours</t>
  </si>
  <si>
    <r>
      <t xml:space="preserve">Refining Capacity 
</t>
    </r>
    <r>
      <rPr>
        <sz val="8"/>
        <rFont val="Calibri"/>
        <family val="2"/>
        <scheme val="minor"/>
      </rPr>
      <t>(bbls/cal. day)</t>
    </r>
  </si>
  <si>
    <t>Active/Inactive?</t>
  </si>
  <si>
    <t>If no events, select option here</t>
  </si>
  <si>
    <t>Event Counts</t>
  </si>
  <si>
    <t>NewEnergy Co</t>
  </si>
  <si>
    <t>XYZ Refinery</t>
  </si>
  <si>
    <t>123 Refining Way</t>
  </si>
  <si>
    <t>Rosemount</t>
  </si>
  <si>
    <t>MN</t>
  </si>
  <si>
    <t>USA</t>
  </si>
  <si>
    <t>Refining</t>
  </si>
  <si>
    <t>Active</t>
  </si>
  <si>
    <t>No Tier 2 Events</t>
  </si>
  <si>
    <t>ABC Petrochemical</t>
  </si>
  <si>
    <t>456 Petrochem Way</t>
  </si>
  <si>
    <t>Houston</t>
  </si>
  <si>
    <t>TX</t>
  </si>
  <si>
    <t xml:space="preserve">Petrochemical </t>
  </si>
  <si>
    <t>No Tier 1 Events</t>
  </si>
  <si>
    <t xml:space="preserve">                     EXAMPLES ABOVE - ENTER DATA BELOW                                                                                                   EXAMPLES ABOVE - ENTER DATA BELOW                                                                                                     EXAMPLES ABOVE - ENTER DATA BELOW          </t>
  </si>
  <si>
    <t>Tier 1</t>
  </si>
  <si>
    <t>Tier 2</t>
  </si>
  <si>
    <t>Zero Events</t>
  </si>
  <si>
    <t>Petrochemical</t>
  </si>
  <si>
    <t>EVENT DATA</t>
  </si>
  <si>
    <r>
      <t xml:space="preserve">Causal Factors 
</t>
    </r>
    <r>
      <rPr>
        <b/>
        <sz val="13"/>
        <color rgb="FFC00000"/>
        <rFont val="Calibri"/>
        <family val="2"/>
        <scheme val="minor"/>
      </rPr>
      <t>Select a minimum of ONE and maximum of THREE per event.</t>
    </r>
  </si>
  <si>
    <t>TIER 1 INJURIES</t>
  </si>
  <si>
    <t>TIER 1 EVAC</t>
  </si>
  <si>
    <t>TIER 1 FIRE/ EXPLOSION</t>
  </si>
  <si>
    <t>TIER 1 Engineered Pressure Relief</t>
  </si>
  <si>
    <t>Tier 1 Upset Emission from a Permitted or Regulated Source</t>
  </si>
  <si>
    <t>TIER 1 RELEASES</t>
  </si>
  <si>
    <t>TIER 2 INJURIES</t>
  </si>
  <si>
    <t>TIER 2 FIRE/ EXPLOSION</t>
  </si>
  <si>
    <t>TIER 2 Engineered Pressure Relief</t>
  </si>
  <si>
    <t>Tier 2 Upset Emission from a Permitted or Regulated Source</t>
  </si>
  <si>
    <t>TIER 2 RELEASES</t>
  </si>
  <si>
    <t>Tier 1 Severity Weight</t>
  </si>
  <si>
    <t>EVENT SHARING</t>
  </si>
  <si>
    <r>
      <t xml:space="preserve">Incident ID
</t>
    </r>
    <r>
      <rPr>
        <sz val="8"/>
        <rFont val="Calibri"/>
        <family val="2"/>
        <scheme val="minor"/>
      </rPr>
      <t>(Chosen by API Stats)</t>
    </r>
  </si>
  <si>
    <t>Site Name
(SELECT FROM DROP DOWN LIST)</t>
  </si>
  <si>
    <t>Facility Type 
(Refining/Gas Plant/Other)</t>
  </si>
  <si>
    <t>Employees' Hours</t>
  </si>
  <si>
    <t>Contractors' Hours</t>
  </si>
  <si>
    <t>Refining Capacity 
(BPD)</t>
  </si>
  <si>
    <r>
      <t xml:space="preserve">Event Date
</t>
    </r>
    <r>
      <rPr>
        <sz val="8"/>
        <rFont val="Calibri"/>
        <family val="2"/>
        <scheme val="minor"/>
      </rPr>
      <t>[mm/dd/yy]
(10.4.4.b)</t>
    </r>
  </si>
  <si>
    <r>
      <t xml:space="preserve">Event Time 
</t>
    </r>
    <r>
      <rPr>
        <sz val="8"/>
        <rFont val="Calibri"/>
        <family val="2"/>
        <scheme val="minor"/>
      </rPr>
      <t>[24 hr]
(10.4.4.b)</t>
    </r>
  </si>
  <si>
    <r>
      <t xml:space="preserve">Additional Comments </t>
    </r>
    <r>
      <rPr>
        <sz val="8"/>
        <rFont val="Calibri"/>
        <family val="2"/>
        <scheme val="minor"/>
      </rPr>
      <t>(Optional)
(10.4.4.g)</t>
    </r>
  </si>
  <si>
    <r>
      <t xml:space="preserve">Type of Process
</t>
    </r>
    <r>
      <rPr>
        <sz val="8"/>
        <rFont val="Calibri"/>
        <family val="2"/>
        <scheme val="minor"/>
      </rPr>
      <t>(10.4.4.a)</t>
    </r>
  </si>
  <si>
    <r>
      <t xml:space="preserve">Type of Process, Comment
</t>
    </r>
    <r>
      <rPr>
        <sz val="8"/>
        <rFont val="Calibri"/>
        <family val="2"/>
        <scheme val="minor"/>
      </rPr>
      <t>(10.4.4.a.1.xxv, 10.4.4.a.2.lii, or 10.4.4.a.3.xix)</t>
    </r>
  </si>
  <si>
    <r>
      <t xml:space="preserve">Mode of Operation
</t>
    </r>
    <r>
      <rPr>
        <sz val="8"/>
        <rFont val="Calibri"/>
        <family val="2"/>
        <scheme val="minor"/>
      </rPr>
      <t>(10.4.4.c)</t>
    </r>
  </si>
  <si>
    <r>
      <t xml:space="preserve">Mode of Operation, Comment
</t>
    </r>
    <r>
      <rPr>
        <sz val="8"/>
        <rFont val="Calibri"/>
        <family val="2"/>
        <scheme val="minor"/>
      </rPr>
      <t>(10.4.4.c.9)</t>
    </r>
  </si>
  <si>
    <r>
      <t xml:space="preserve">Normal Mode 
Sub-Category
</t>
    </r>
    <r>
      <rPr>
        <sz val="8"/>
        <rFont val="Calibri"/>
        <family val="2"/>
        <scheme val="minor"/>
      </rPr>
      <t>(10.4.4.c.4)</t>
    </r>
  </si>
  <si>
    <r>
      <t xml:space="preserve">Normal Mode Sub-Category, Comment
</t>
    </r>
    <r>
      <rPr>
        <sz val="8"/>
        <rFont val="Calibri"/>
        <family val="2"/>
        <scheme val="minor"/>
      </rPr>
      <t>(10.4.4.c.4.xi)</t>
    </r>
  </si>
  <si>
    <t>Start-up Mode 
Sub-Category</t>
  </si>
  <si>
    <t>Start-up Mode Sub-Category, Comment</t>
  </si>
  <si>
    <t xml:space="preserve">Point of Release, Detail 1
</t>
  </si>
  <si>
    <t xml:space="preserve">Point of Release, Detail 2
</t>
  </si>
  <si>
    <r>
      <t xml:space="preserve">Point of Release, Comment
</t>
    </r>
    <r>
      <rPr>
        <sz val="8"/>
        <rFont val="Calibri"/>
        <family val="2"/>
        <scheme val="minor"/>
      </rPr>
      <t>(10.4.4.d.16)</t>
    </r>
  </si>
  <si>
    <r>
      <t xml:space="preserve">Type of Material
</t>
    </r>
    <r>
      <rPr>
        <sz val="8"/>
        <rFont val="Calibri"/>
        <family val="2"/>
        <scheme val="minor"/>
      </rPr>
      <t>(10.4.4.e)</t>
    </r>
  </si>
  <si>
    <r>
      <t xml:space="preserve">Type of Material, Comment
</t>
    </r>
    <r>
      <rPr>
        <sz val="8"/>
        <rFont val="Calibri"/>
        <family val="2"/>
        <scheme val="minor"/>
      </rPr>
      <t>(10.4.4.e.7)</t>
    </r>
  </si>
  <si>
    <r>
      <t xml:space="preserve">Causal Factor #1 Level 1
</t>
    </r>
    <r>
      <rPr>
        <sz val="8"/>
        <rFont val="Calibri"/>
        <family val="2"/>
        <scheme val="minor"/>
      </rPr>
      <t>(10.4.4.h)</t>
    </r>
  </si>
  <si>
    <r>
      <t xml:space="preserve">Causal Factor #1 Level 2
</t>
    </r>
    <r>
      <rPr>
        <sz val="8"/>
        <rFont val="Calibri"/>
        <family val="2"/>
        <scheme val="minor"/>
      </rPr>
      <t>(10.4.4.h)</t>
    </r>
  </si>
  <si>
    <r>
      <t xml:space="preserve">Causal Factor #1 Comment
</t>
    </r>
    <r>
      <rPr>
        <sz val="8"/>
        <rFont val="Calibri"/>
        <family val="2"/>
        <scheme val="minor"/>
      </rPr>
      <t>(10.4.4.h.13)</t>
    </r>
  </si>
  <si>
    <r>
      <t xml:space="preserve">Causal Factor #2 Level 1
</t>
    </r>
    <r>
      <rPr>
        <sz val="8"/>
        <rFont val="Calibri"/>
        <family val="2"/>
        <scheme val="minor"/>
      </rPr>
      <t>(10.4.4.h)</t>
    </r>
  </si>
  <si>
    <r>
      <t xml:space="preserve">Causal Factor #2 Level 2
</t>
    </r>
    <r>
      <rPr>
        <sz val="8"/>
        <rFont val="Calibri"/>
        <family val="2"/>
        <scheme val="minor"/>
      </rPr>
      <t>(10.4.4.h)</t>
    </r>
  </si>
  <si>
    <r>
      <t xml:space="preserve">Causal Factor #2 Comment
</t>
    </r>
    <r>
      <rPr>
        <sz val="8"/>
        <rFont val="Calibri"/>
        <family val="2"/>
        <scheme val="minor"/>
      </rPr>
      <t>(10.4.4.h.13)</t>
    </r>
  </si>
  <si>
    <r>
      <t xml:space="preserve">Causal Factor #3 Level 1
</t>
    </r>
    <r>
      <rPr>
        <sz val="8"/>
        <rFont val="Calibri"/>
        <family val="2"/>
        <scheme val="minor"/>
      </rPr>
      <t>(10.4.4.h)</t>
    </r>
  </si>
  <si>
    <r>
      <t xml:space="preserve">Causal Factor #3 Level 2
</t>
    </r>
    <r>
      <rPr>
        <sz val="8"/>
        <rFont val="Calibri"/>
        <family val="2"/>
        <scheme val="minor"/>
      </rPr>
      <t>(10.4.4.h)</t>
    </r>
  </si>
  <si>
    <r>
      <t xml:space="preserve">Causal Factor #3 Comment
</t>
    </r>
    <r>
      <rPr>
        <sz val="8"/>
        <rFont val="Calibri"/>
        <family val="2"/>
        <scheme val="minor"/>
      </rPr>
      <t>(10.4.4.h.13)</t>
    </r>
  </si>
  <si>
    <r>
      <t xml:space="preserve">Employee Days Away From Work Injuries
</t>
    </r>
    <r>
      <rPr>
        <sz val="8"/>
        <color theme="1"/>
        <rFont val="Calibri"/>
        <family val="2"/>
        <scheme val="minor"/>
      </rPr>
      <t>(10.4.2.b.1.i)</t>
    </r>
  </si>
  <si>
    <r>
      <t xml:space="preserve">Employee Fatalities
</t>
    </r>
    <r>
      <rPr>
        <sz val="8"/>
        <color theme="1"/>
        <rFont val="Calibri"/>
        <family val="2"/>
        <scheme val="minor"/>
      </rPr>
      <t>(10.4.2.b.1.ii)</t>
    </r>
  </si>
  <si>
    <r>
      <t xml:space="preserve">Contractor/ Sub Days Away From Work Injuries
</t>
    </r>
    <r>
      <rPr>
        <sz val="8"/>
        <color theme="1"/>
        <rFont val="Calibri"/>
        <family val="2"/>
        <scheme val="minor"/>
      </rPr>
      <t>(10.4.2.b.1.iii)</t>
    </r>
  </si>
  <si>
    <r>
      <t xml:space="preserve">Contractor/ Sub Fatalities
</t>
    </r>
    <r>
      <rPr>
        <sz val="8"/>
        <color theme="1"/>
        <rFont val="Calibri"/>
        <family val="2"/>
        <scheme val="minor"/>
      </rPr>
      <t>(10.4.2.b.1.iv)</t>
    </r>
  </si>
  <si>
    <r>
      <t xml:space="preserve">Third-Party Hospital Admissions
</t>
    </r>
    <r>
      <rPr>
        <sz val="8"/>
        <color theme="1"/>
        <rFont val="Calibri"/>
        <family val="2"/>
        <scheme val="minor"/>
      </rPr>
      <t>(10.4.2.b.2.i)</t>
    </r>
  </si>
  <si>
    <r>
      <t xml:space="preserve">Third-Party Fatalities
</t>
    </r>
    <r>
      <rPr>
        <sz val="8"/>
        <color theme="1"/>
        <rFont val="Calibri"/>
        <family val="2"/>
        <scheme val="minor"/>
      </rPr>
      <t>(10.4.2.b.2.ii)</t>
    </r>
  </si>
  <si>
    <r>
      <t xml:space="preserve">Officially Declared 
Community Evacuation or Shelter-In-Place
</t>
    </r>
    <r>
      <rPr>
        <sz val="8"/>
        <color theme="1"/>
        <rFont val="Calibri"/>
        <family val="2"/>
        <scheme val="minor"/>
      </rPr>
      <t>(10.4.2.b.3)</t>
    </r>
  </si>
  <si>
    <r>
      <t xml:space="preserve">Fire
</t>
    </r>
    <r>
      <rPr>
        <sz val="8"/>
        <color theme="1"/>
        <rFont val="Calibri"/>
        <family val="2"/>
        <scheme val="minor"/>
      </rPr>
      <t xml:space="preserve">(10.4.2.b.4.i, 
</t>
    </r>
    <r>
      <rPr>
        <sz val="8"/>
        <color theme="1"/>
        <rFont val="Calibri"/>
        <family val="2"/>
      </rPr>
      <t>≥</t>
    </r>
    <r>
      <rPr>
        <sz val="8"/>
        <color theme="1"/>
        <rFont val="Calibri"/>
        <family val="2"/>
        <scheme val="minor"/>
      </rPr>
      <t xml:space="preserve"> $100,000 Direct Cost Damage)</t>
    </r>
  </si>
  <si>
    <r>
      <t xml:space="preserve">Explosion
</t>
    </r>
    <r>
      <rPr>
        <sz val="8"/>
        <color theme="1"/>
        <rFont val="Calibri"/>
        <family val="2"/>
        <scheme val="minor"/>
      </rPr>
      <t xml:space="preserve">(10.4.2.b.4.ii, </t>
    </r>
    <r>
      <rPr>
        <sz val="8"/>
        <color theme="1"/>
        <rFont val="Calibri"/>
        <family val="2"/>
      </rPr>
      <t>≥</t>
    </r>
    <r>
      <rPr>
        <sz val="8"/>
        <color theme="1"/>
        <rFont val="Calibri"/>
        <family val="2"/>
        <scheme val="minor"/>
      </rPr>
      <t xml:space="preserve"> $100,000 Direct Cost Damage)</t>
    </r>
  </si>
  <si>
    <r>
      <t xml:space="preserve">PRD Directly to Atmosphere or Downstream Destructive Device
</t>
    </r>
    <r>
      <rPr>
        <sz val="8"/>
        <color theme="1"/>
        <rFont val="Calibri"/>
        <family val="2"/>
        <scheme val="minor"/>
      </rPr>
      <t>(10.4.2.b.5)</t>
    </r>
  </si>
  <si>
    <r>
      <t xml:space="preserve">Rainout
</t>
    </r>
    <r>
      <rPr>
        <sz val="8"/>
        <color theme="1"/>
        <rFont val="Calibri"/>
        <family val="2"/>
        <scheme val="minor"/>
      </rPr>
      <t>(10.4.2.b.5.i.i)</t>
    </r>
  </si>
  <si>
    <r>
      <t xml:space="preserve">Discharge to a Potentially Unsafe Location
</t>
    </r>
    <r>
      <rPr>
        <sz val="8"/>
        <color theme="1"/>
        <rFont val="Calibri"/>
        <family val="2"/>
        <scheme val="minor"/>
      </rPr>
      <t>(10.4.2.b.5.i.ii)</t>
    </r>
  </si>
  <si>
    <r>
      <t xml:space="preserve">On-Site Shelter-In-Place or On-Site Evacuation
</t>
    </r>
    <r>
      <rPr>
        <sz val="8"/>
        <color theme="1"/>
        <rFont val="Calibri"/>
        <family val="2"/>
        <scheme val="minor"/>
      </rPr>
      <t>(10.4.2.b.5.i.iii)</t>
    </r>
  </si>
  <si>
    <r>
      <t xml:space="preserve">Public Protective Measures
</t>
    </r>
    <r>
      <rPr>
        <sz val="8"/>
        <color theme="1"/>
        <rFont val="Calibri"/>
        <family val="2"/>
        <scheme val="minor"/>
      </rPr>
      <t>(10.4.2.b.5.i.iv)</t>
    </r>
  </si>
  <si>
    <r>
      <t xml:space="preserve">Rainout
</t>
    </r>
    <r>
      <rPr>
        <sz val="8"/>
        <rFont val="Calibri"/>
        <family val="2"/>
        <scheme val="minor"/>
      </rPr>
      <t>(10.4.2.b.6.i)</t>
    </r>
  </si>
  <si>
    <r>
      <t xml:space="preserve">Discharge to a Potentially Unsafe Location
</t>
    </r>
    <r>
      <rPr>
        <sz val="8"/>
        <rFont val="Calibri"/>
        <family val="2"/>
        <scheme val="minor"/>
      </rPr>
      <t>(10.4.2.b.6.ii)</t>
    </r>
  </si>
  <si>
    <r>
      <t xml:space="preserve">On-site Shelter-in-place or On-site Evacuation
</t>
    </r>
    <r>
      <rPr>
        <sz val="8"/>
        <rFont val="Calibri"/>
        <family val="2"/>
        <scheme val="minor"/>
      </rPr>
      <t>(10.4.2.b.6.iii)</t>
    </r>
  </si>
  <si>
    <r>
      <t xml:space="preserve">Public Protective Measures
</t>
    </r>
    <r>
      <rPr>
        <sz val="8"/>
        <rFont val="Calibri"/>
        <family val="2"/>
        <scheme val="minor"/>
      </rPr>
      <t>(10.4.2.b.6.iv)</t>
    </r>
  </si>
  <si>
    <r>
      <t xml:space="preserve">Employee Recordable Injuries
</t>
    </r>
    <r>
      <rPr>
        <sz val="8"/>
        <rFont val="Calibri"/>
        <family val="2"/>
        <scheme val="minor"/>
      </rPr>
      <t>(10.4.3.b.1.i)</t>
    </r>
  </si>
  <si>
    <r>
      <t xml:space="preserve">Contractor/ Sub Recordable Injuries
</t>
    </r>
    <r>
      <rPr>
        <sz val="8"/>
        <rFont val="Calibri"/>
        <family val="2"/>
        <scheme val="minor"/>
      </rPr>
      <t>(10.4.3.b.1.ii)</t>
    </r>
  </si>
  <si>
    <r>
      <t xml:space="preserve">Fire
</t>
    </r>
    <r>
      <rPr>
        <sz val="8"/>
        <rFont val="Calibri"/>
        <family val="2"/>
        <scheme val="minor"/>
      </rPr>
      <t>(10.4.3.b.2.i, $2,500 to $99,999 Direct Cost Damage)</t>
    </r>
  </si>
  <si>
    <r>
      <t xml:space="preserve">Explosion
</t>
    </r>
    <r>
      <rPr>
        <sz val="8"/>
        <rFont val="Calibri"/>
        <family val="2"/>
        <scheme val="minor"/>
      </rPr>
      <t>(10.4.3.b.2.ii, $2,500 to $99,999 Direct Cost Damage)</t>
    </r>
  </si>
  <si>
    <r>
      <t xml:space="preserve">PRD Directly to Atmosphere or Downstream Destructive Device
</t>
    </r>
    <r>
      <rPr>
        <sz val="8"/>
        <rFont val="Calibri"/>
        <family val="2"/>
        <scheme val="minor"/>
      </rPr>
      <t>(10.4.3.b.3)</t>
    </r>
  </si>
  <si>
    <r>
      <t xml:space="preserve">Rainout
</t>
    </r>
    <r>
      <rPr>
        <sz val="8"/>
        <rFont val="Calibri"/>
        <family val="2"/>
        <scheme val="minor"/>
      </rPr>
      <t>(10.4.3.b.3.i.i)</t>
    </r>
  </si>
  <si>
    <r>
      <t xml:space="preserve">Discharge to a Potentially Unsafe Location
</t>
    </r>
    <r>
      <rPr>
        <sz val="8"/>
        <rFont val="Calibri"/>
        <family val="2"/>
        <scheme val="minor"/>
      </rPr>
      <t>(10.4.3.b.3.i.ii)</t>
    </r>
  </si>
  <si>
    <r>
      <t xml:space="preserve">On-Site Shelter-In-Place or On-Site Evacuation
</t>
    </r>
    <r>
      <rPr>
        <sz val="8"/>
        <rFont val="Calibri"/>
        <family val="2"/>
        <scheme val="minor"/>
      </rPr>
      <t>(10.4.3.b.3.i.iii)</t>
    </r>
  </si>
  <si>
    <r>
      <t xml:space="preserve">Public Protective Measures
</t>
    </r>
    <r>
      <rPr>
        <sz val="8"/>
        <rFont val="Calibri"/>
        <family val="2"/>
        <scheme val="minor"/>
      </rPr>
      <t>(10.4.3.b.3.i.iv)</t>
    </r>
  </si>
  <si>
    <r>
      <t xml:space="preserve">Rainout
</t>
    </r>
    <r>
      <rPr>
        <sz val="8"/>
        <rFont val="Calibri"/>
        <family val="2"/>
        <scheme val="minor"/>
      </rPr>
      <t>(10.4.3.b.4.i)</t>
    </r>
  </si>
  <si>
    <r>
      <t xml:space="preserve">Discharge to a Potentially Unsafe Location
</t>
    </r>
    <r>
      <rPr>
        <sz val="8"/>
        <rFont val="Calibri"/>
        <family val="2"/>
        <scheme val="minor"/>
      </rPr>
      <t>(10.4.3.b.4.ii)</t>
    </r>
  </si>
  <si>
    <r>
      <t xml:space="preserve">On-site Shelter-in-place or On-site Evacuation
</t>
    </r>
    <r>
      <rPr>
        <sz val="8"/>
        <rFont val="Calibri"/>
        <family val="2"/>
        <scheme val="minor"/>
      </rPr>
      <t>(10.4.3.b.4.iii)</t>
    </r>
  </si>
  <si>
    <r>
      <t xml:space="preserve">Public Protective Measures
</t>
    </r>
    <r>
      <rPr>
        <sz val="8"/>
        <rFont val="Calibri"/>
        <family val="2"/>
        <scheme val="minor"/>
      </rPr>
      <t>(10.4.3.b.4.iv)</t>
    </r>
  </si>
  <si>
    <r>
      <t>Safety/Human Health</t>
    </r>
    <r>
      <rPr>
        <b/>
        <sz val="8"/>
        <rFont val="Calibri"/>
        <family val="2"/>
        <scheme val="minor"/>
      </rPr>
      <t xml:space="preserve">
</t>
    </r>
    <r>
      <rPr>
        <sz val="8"/>
        <rFont val="Calibri"/>
        <family val="2"/>
        <scheme val="minor"/>
      </rPr>
      <t>(Table D.1)</t>
    </r>
  </si>
  <si>
    <r>
      <t>Direct Cost from Fire or Explosion</t>
    </r>
    <r>
      <rPr>
        <sz val="8"/>
        <rFont val="Calibri"/>
        <family val="2"/>
        <scheme val="minor"/>
      </rPr>
      <t xml:space="preserve">
(Table D.1)</t>
    </r>
  </si>
  <si>
    <r>
      <t>Material Release Within Any 1-hr Period</t>
    </r>
    <r>
      <rPr>
        <sz val="8"/>
        <rFont val="Calibri"/>
        <family val="2"/>
        <scheme val="minor"/>
      </rPr>
      <t xml:space="preserve">
(Table D.1)</t>
    </r>
  </si>
  <si>
    <r>
      <t>Community Impact</t>
    </r>
    <r>
      <rPr>
        <sz val="8"/>
        <rFont val="Calibri"/>
        <family val="2"/>
        <scheme val="minor"/>
      </rPr>
      <t xml:space="preserve">
(Table D.1)</t>
    </r>
  </si>
  <si>
    <r>
      <t xml:space="preserve">Off-site Environmental Impact
</t>
    </r>
    <r>
      <rPr>
        <sz val="8"/>
        <rFont val="Calibri"/>
        <family val="2"/>
        <scheme val="minor"/>
      </rPr>
      <t>(Table D.1)</t>
    </r>
  </si>
  <si>
    <t>Total Tier 1 Severity Weight</t>
  </si>
  <si>
    <r>
      <t xml:space="preserve">Copy API RP 754 event to Company Queue in AFPM Event Sharing database?
</t>
    </r>
    <r>
      <rPr>
        <sz val="8"/>
        <rFont val="Calibri"/>
        <family val="2"/>
        <scheme val="minor"/>
      </rPr>
      <t>(optional)</t>
    </r>
  </si>
  <si>
    <t>facility type</t>
  </si>
  <si>
    <t>binary Event Share</t>
  </si>
  <si>
    <t>LEAVE BLANK</t>
  </si>
  <si>
    <t>Refinery</t>
  </si>
  <si>
    <t>Hydrogen</t>
  </si>
  <si>
    <t>Normal</t>
  </si>
  <si>
    <t>Sampling</t>
  </si>
  <si>
    <t>Heat exchanger</t>
  </si>
  <si>
    <t>Premature Failure</t>
  </si>
  <si>
    <t>Codes and Standards, Specifications, or Practices LTA</t>
  </si>
  <si>
    <t>Records LTA</t>
  </si>
  <si>
    <t>No</t>
  </si>
  <si>
    <t>Yes</t>
  </si>
  <si>
    <t>Directly to Atmosphere</t>
  </si>
  <si>
    <t>No Release</t>
  </si>
  <si>
    <t>Outdoor</t>
  </si>
  <si>
    <t>Tier 1 with T2</t>
  </si>
  <si>
    <t/>
  </si>
  <si>
    <t>Specialty Chemicals</t>
  </si>
  <si>
    <t>Switching Equipment (e.g. pumps, filters)</t>
  </si>
  <si>
    <t>Filter / Coalescer / Strainer</t>
  </si>
  <si>
    <t>Above Ground Piping Leak, Diameter ≤2" (Non Dead Leg)</t>
  </si>
  <si>
    <t>Valve</t>
  </si>
  <si>
    <t>Other (describe)</t>
  </si>
  <si>
    <t>Safe Work Practices or Procedures</t>
  </si>
  <si>
    <t>Line Breaking / Equipment Opening Practice or Procedure LTA</t>
  </si>
  <si>
    <t>Operating</t>
  </si>
  <si>
    <t>Procedure Available but Not Used / Followed</t>
  </si>
  <si>
    <t>Rules Not Followed</t>
  </si>
  <si>
    <t xml:space="preserve">                                                                      EXAMPLES ABOVE - ENTER DATA BELOW                                                                      EXAMPLES ABOVE - ENTER DATA BELOW                                                                      EXAMPLES ABOVE - ENTER DATA BELOW                                                                      EXAMPLES ABOVE - ENTER DATA BELOW                                                                      EXAMPLES ABOVE - ENTER DATA BELOW                                                                      EXAMPLES ABOVE - ENTER DATA BELOW                                                                                                                                                                                           </t>
  </si>
  <si>
    <t>Coking</t>
  </si>
  <si>
    <t>Planned Shutdown</t>
  </si>
  <si>
    <t>Piping System, Small Bore(≤2)</t>
  </si>
  <si>
    <t>Dead Leg Leak, Diameter ≤2" (either above or below ground)</t>
  </si>
  <si>
    <t>Pipe Run Leak (leak in wall of pipe)</t>
  </si>
  <si>
    <t>Flammable</t>
  </si>
  <si>
    <t>Not Timely</t>
  </si>
  <si>
    <t>Maintenance</t>
  </si>
  <si>
    <t>Procedure Followed Incorrectly (e.g. steps out of order)</t>
  </si>
  <si>
    <t>Workload – Physical / Mental</t>
  </si>
  <si>
    <t>via Downstream Destructive Device</t>
  </si>
  <si>
    <t>Indoor</t>
  </si>
  <si>
    <t>Steady State Operation</t>
  </si>
  <si>
    <t>Blower / Fan</t>
  </si>
  <si>
    <t>Flange / Gasket Leak</t>
  </si>
  <si>
    <t>Gasket Failed</t>
  </si>
  <si>
    <t>Toxic</t>
  </si>
  <si>
    <t>Work Environment</t>
  </si>
  <si>
    <t>Testing Methodology LTA</t>
  </si>
  <si>
    <t>Tank Farm / Storage Facility / Offsites / Storage and Transfer Piping</t>
  </si>
  <si>
    <t>Start-up</t>
  </si>
  <si>
    <t xml:space="preserve">Hot Start-up </t>
  </si>
  <si>
    <t>Fired Boiler</t>
  </si>
  <si>
    <t>Fuel Leak</t>
  </si>
  <si>
    <t>Utilities</t>
  </si>
  <si>
    <t>Wrong Material(s) of Construction</t>
  </si>
  <si>
    <t>Knowledge LTA</t>
  </si>
  <si>
    <t>Ethanol</t>
  </si>
  <si>
    <t>Filling / Draining</t>
  </si>
  <si>
    <t>Cooling Tower</t>
  </si>
  <si>
    <t>• The description should state what happened and the sequence of events and should not include opinions; ambiguous descriptors such as “significant” or “major”; or judgments or opinions regarding blame.</t>
  </si>
  <si>
    <t>• NOTE: Use words which are common in the industry and avoid the use of names of manufacturers, contractors, and trademarks. All but the most common acronyms (e.g. FCC) should be written out.</t>
  </si>
  <si>
    <t>• Do not include identifying information such as event dates or times or equipment numbers.</t>
  </si>
  <si>
    <t>• Do not include company-specific terms or phrases.</t>
  </si>
  <si>
    <t>• Emergency response information (e.g. how long it took to put out a fire) does not need to be included unless there is a relevant learning for database users.</t>
  </si>
  <si>
    <t>• The Event Description should be consistent with the Event Causes and Learnings for the event.</t>
  </si>
  <si>
    <t>Examples:</t>
  </si>
  <si>
    <r>
      <rPr>
        <u/>
        <sz val="10"/>
        <rFont val="Arial"/>
        <family val="2"/>
      </rPr>
      <t>Good</t>
    </r>
    <r>
      <rPr>
        <sz val="10"/>
        <rFont val="Arial"/>
        <family val="2"/>
      </rPr>
      <t xml:space="preserve"> - 13,000 kg of propylene escaped to the atmosphere when a heat exchanger tube broke thereby releasing propylene to the shell side which contained cooling water. The propylene was released to the atmosphere at the cooling water tower.</t>
    </r>
  </si>
  <si>
    <r>
      <rPr>
        <u/>
        <sz val="10"/>
        <rFont val="Arial"/>
        <family val="2"/>
      </rPr>
      <t>Bad</t>
    </r>
    <r>
      <rPr>
        <sz val="10"/>
        <rFont val="Arial"/>
        <family val="2"/>
      </rPr>
      <t xml:space="preserve"> - some hydrocarbon was released at the CW-3030 cooling water tower.</t>
    </r>
  </si>
  <si>
    <t>Other examples of good descriptions that offer both consequences and cause:</t>
  </si>
  <si>
    <t>A flash fire occurred in the FCC reactor when contractor employees were pulling the spectacle blind to change gaskets on the blind. The Main Column was lined up to the flare and flare gas flowed backwards through the vapor line into the reactor and caught fire. The flash fire resulted in one contractor employee receiving minor burns.</t>
  </si>
  <si>
    <t>Crane struck crude unit piping at the desalter while removing a sump pump. There was a crude release which found an ignition source resulting in a minor fire.</t>
  </si>
  <si>
    <t>Leak on a distillate line caused by corrosion/erosion.</t>
  </si>
  <si>
    <t>Leak on a fractionator reflux line located in the pipe rack due to corrosion. Corrosion was caused from a leak in a process water line dripping on the reflux line. The reflux pump was shut down and the line was isolated.</t>
  </si>
  <si>
    <t>LOPC from overfilling a small caustic tank due to malfunctioning level indication and backflow.</t>
  </si>
  <si>
    <t>Other examples of poor descriptions that lack pertinent information to facilitate learning:</t>
  </si>
  <si>
    <t>Hydrogen sulfide was released due to a tubing fitting leak on the hydrogen recycle compressor’s discharge flow transmitter.</t>
  </si>
  <si>
    <t>• Why did the fitting leak?</t>
  </si>
  <si>
    <t>Loss of primary containment on a tank mixer packing due to loss of lubrication caused by continued use below the minimum level for mixer operation.</t>
  </si>
  <si>
    <t>• Why was it operated too low?</t>
  </si>
  <si>
    <t>1st bleeder broken on exchanger head causing an LPG release and fire.</t>
  </si>
  <si>
    <t>• How was it broken?</t>
  </si>
  <si>
    <t>ID</t>
  </si>
  <si>
    <t>Facility Name</t>
  </si>
  <si>
    <t>Facility Type</t>
  </si>
  <si>
    <t>Event Date</t>
  </si>
  <si>
    <t>Event Time</t>
  </si>
  <si>
    <t>Fire</t>
  </si>
  <si>
    <t>Event Cause 1
CF #1 Level 1</t>
  </si>
  <si>
    <t>Event Cause 1
CF #1 Level 2</t>
  </si>
  <si>
    <t>Event Cause 1
CF #1 Level 3</t>
  </si>
  <si>
    <t>Event Cause 1 Description</t>
  </si>
  <si>
    <t>Event Cause 2
CF #2 Level 1</t>
  </si>
  <si>
    <t>Event Cause 2
CF #2 Level 2</t>
  </si>
  <si>
    <t>Event Cause 2
CF #2 Level 3</t>
  </si>
  <si>
    <t>Event Cause 2 Description</t>
  </si>
  <si>
    <t>Event Cause 3
CF #3 Level 1</t>
  </si>
  <si>
    <t>Event Cause 3
CF #3 Level 2</t>
  </si>
  <si>
    <t>Event Cause 3
CF #3 Level 3</t>
  </si>
  <si>
    <t>Event Cause 3 Description</t>
  </si>
  <si>
    <t>{REFINING}</t>
  </si>
  <si>
    <t>{PETROCHEMICAL}</t>
  </si>
  <si>
    <t>{GENERAL CHEMICAL}</t>
  </si>
  <si>
    <t>Type of material released</t>
  </si>
  <si>
    <t>For AFMP Use Only: Copy API RP 754 event to Company Queue in AFPM Event Sharing database</t>
  </si>
  <si>
    <t>Causal Factor - Level 1</t>
  </si>
  <si>
    <t>Active Warehouse</t>
  </si>
  <si>
    <t>Acetic Acid and Derivatives</t>
  </si>
  <si>
    <t>Absorption</t>
  </si>
  <si>
    <t>Emergency Shutdown</t>
  </si>
  <si>
    <t>Combustible</t>
  </si>
  <si>
    <t>Atmospheric tank</t>
  </si>
  <si>
    <t>Alkylation, Hydrofluoric (HF)</t>
  </si>
  <si>
    <t>Boilers</t>
  </si>
  <si>
    <t>Corrosive</t>
  </si>
  <si>
    <t>General Chemical</t>
  </si>
  <si>
    <t>Alkylation, Sulfuric</t>
  </si>
  <si>
    <t>Amines Derivatives</t>
  </si>
  <si>
    <t>Centrifuging / Dewatering</t>
  </si>
  <si>
    <t>Compressor</t>
  </si>
  <si>
    <t>Bitumen / Resid / Asphalt</t>
  </si>
  <si>
    <t>Aromatics Derivatives (cumene, dis-proportionation, aromatic isomerization, linear alkylbenzene)</t>
  </si>
  <si>
    <t>Compounding / Extrusion</t>
  </si>
  <si>
    <t>Routine Maintenance</t>
  </si>
  <si>
    <t>Petroleum Pipeline &amp; Terminal Operations</t>
  </si>
  <si>
    <t>Calcining</t>
  </si>
  <si>
    <t>Benzene</t>
  </si>
  <si>
    <t>Compression</t>
  </si>
  <si>
    <t>UNDG Class 2</t>
  </si>
  <si>
    <t>Retail Service Stations</t>
  </si>
  <si>
    <t>Butadiene</t>
  </si>
  <si>
    <t>Desorption / Vacuum Stripping</t>
  </si>
  <si>
    <t>Temporary</t>
  </si>
  <si>
    <t>Oil &amp; Gas Drilling and Production Operations</t>
  </si>
  <si>
    <t>Crude / Vacuum Distillation</t>
  </si>
  <si>
    <t>Butane</t>
  </si>
  <si>
    <t>Distillation</t>
  </si>
  <si>
    <t>Turnaround</t>
  </si>
  <si>
    <t>Flare / Relief System</t>
  </si>
  <si>
    <t>Fluid Catalytic Cracking (FCC)</t>
  </si>
  <si>
    <t>Cyclohexane</t>
  </si>
  <si>
    <t>Drying</t>
  </si>
  <si>
    <t>Upset</t>
  </si>
  <si>
    <t>Furnace / Fired Heater</t>
  </si>
  <si>
    <t>Events</t>
  </si>
  <si>
    <t>Flares / Flare Systems / Flare Gas Recovery</t>
  </si>
  <si>
    <t>Dehydrogenation (propylene, butylenes)</t>
  </si>
  <si>
    <t>Dust Handling</t>
  </si>
  <si>
    <t>Evacuation</t>
  </si>
  <si>
    <t>Heat Exchanger</t>
  </si>
  <si>
    <t>Gas and Liquid Desulfurization / Treating (H2S absorbers, amine systems, Merox)</t>
  </si>
  <si>
    <t>Diisocyanates (TDA, MDA, IPDA, etc.)</t>
  </si>
  <si>
    <t>Evaporation</t>
  </si>
  <si>
    <t>Which edition was used?</t>
  </si>
  <si>
    <t>Instrumentation</t>
  </si>
  <si>
    <t>Hydrocracking</t>
  </si>
  <si>
    <t>ETBE</t>
  </si>
  <si>
    <t>Filtering / Coalescing</t>
  </si>
  <si>
    <t>3rd Edition</t>
  </si>
  <si>
    <t>Piping System, Large Bore(&gt;2)</t>
  </si>
  <si>
    <t>No Tier 1 or Tier 2 Events</t>
  </si>
  <si>
    <t>Ethane</t>
  </si>
  <si>
    <t>Fired Equipment / Burner Management</t>
  </si>
  <si>
    <t>Normal Operation</t>
  </si>
  <si>
    <t>2nd Edition</t>
  </si>
  <si>
    <r>
      <t>Piping System, Small Bore(</t>
    </r>
    <r>
      <rPr>
        <sz val="8"/>
        <rFont val="Calibri"/>
        <family val="2"/>
      </rPr>
      <t>≤</t>
    </r>
    <r>
      <rPr>
        <sz val="8"/>
        <rFont val="Arial"/>
        <family val="2"/>
      </rPr>
      <t>2)</t>
    </r>
  </si>
  <si>
    <t>NA</t>
  </si>
  <si>
    <t>Hydrotreating</t>
  </si>
  <si>
    <t>Heat Exchange</t>
  </si>
  <si>
    <t>Changing Lineups</t>
  </si>
  <si>
    <t>Pressure Vessel</t>
  </si>
  <si>
    <t>Isomerization</t>
  </si>
  <si>
    <t>Ethyl Benzene and Derivatives</t>
  </si>
  <si>
    <t>Liquefaction</t>
  </si>
  <si>
    <t>Equipment Commissioning / Putting in Service Following Maintenance</t>
  </si>
  <si>
    <t>Pump</t>
  </si>
  <si>
    <t>Status of Operation</t>
  </si>
  <si>
    <t>Loading / Unloading / Truck / Rail / Transport Vessel</t>
  </si>
  <si>
    <t>Ethylene and Derivatives</t>
  </si>
  <si>
    <t>Loading / Unloading</t>
  </si>
  <si>
    <t>Equipment Preparation / Taking Out of Service for Maintenance</t>
  </si>
  <si>
    <t>Reactor</t>
  </si>
  <si>
    <t>Marine / Jetty / Wharf</t>
  </si>
  <si>
    <t>Ethylene Dichloride and Derivatives</t>
  </si>
  <si>
    <t>Inactive</t>
  </si>
  <si>
    <t>Pilot Plant</t>
  </si>
  <si>
    <t>Ethylene Oxide</t>
  </si>
  <si>
    <t>Milling / Size Reduction</t>
  </si>
  <si>
    <t>PRD's</t>
  </si>
  <si>
    <t>Polymerization</t>
  </si>
  <si>
    <t>Mixing / Blending</t>
  </si>
  <si>
    <t>Mixing / Handling Chemicals</t>
  </si>
  <si>
    <t>Reforming</t>
  </si>
  <si>
    <t>Formaldehyde and Derivatives</t>
  </si>
  <si>
    <t>Operator Performed Maintenance</t>
  </si>
  <si>
    <t>Sewer / Lift Station / Wastewater Handling, Treatment or Disposal</t>
  </si>
  <si>
    <t>Glycols (ethylene, propylene)</t>
  </si>
  <si>
    <t>Pumping / Transferring</t>
  </si>
  <si>
    <t>Sulfur Recovery</t>
  </si>
  <si>
    <t>Hexane</t>
  </si>
  <si>
    <t>Hexanol</t>
  </si>
  <si>
    <t>Refrigeration</t>
  </si>
  <si>
    <t>Utilities / Steam Plant / Cogeneration</t>
  </si>
  <si>
    <t>Isobutane</t>
  </si>
  <si>
    <t>Relief Systems</t>
  </si>
  <si>
    <t>Vapor Recovery / Light Ends</t>
  </si>
  <si>
    <t>Isobutene</t>
  </si>
  <si>
    <t>Repacking / Transloading</t>
  </si>
  <si>
    <t>Acute release above thresholds</t>
  </si>
  <si>
    <t>Isocyanates</t>
  </si>
  <si>
    <t>Scrubbing / Flaring</t>
  </si>
  <si>
    <t>Isopropanol</t>
  </si>
  <si>
    <t>Separation (Other)</t>
  </si>
  <si>
    <t>^blank for sub-modes</t>
  </si>
  <si>
    <t>LNG</t>
  </si>
  <si>
    <t>Solids Handling</t>
  </si>
  <si>
    <t>Tank Farm / Storage</t>
  </si>
  <si>
    <t>Indoor / Outdoor</t>
  </si>
  <si>
    <t>Methane</t>
  </si>
  <si>
    <t xml:space="preserve">Cold Start-up </t>
  </si>
  <si>
    <t>Methanol</t>
  </si>
  <si>
    <t>Warehousing</t>
  </si>
  <si>
    <t>Methyl Mercaptan</t>
  </si>
  <si>
    <t>Wastewater Treatment</t>
  </si>
  <si>
    <t>MTBE</t>
  </si>
  <si>
    <t>NGL Fractionation</t>
  </si>
  <si>
    <t>Paraxylene</t>
  </si>
  <si>
    <t>General</t>
  </si>
  <si>
    <t>Pentane</t>
  </si>
  <si>
    <t>Phenol</t>
  </si>
  <si>
    <t>Polyethylene</t>
  </si>
  <si>
    <t>Polypropylene</t>
  </si>
  <si>
    <t>Polystyrene</t>
  </si>
  <si>
    <t>Propane</t>
  </si>
  <si>
    <t>Propylene</t>
  </si>
  <si>
    <t>Propylene Oxide and Derivatives</t>
  </si>
  <si>
    <t>Styrene-Butadiene</t>
  </si>
  <si>
    <t>Synthesis Gas (CO, H2)</t>
  </si>
  <si>
    <t>Toluene</t>
  </si>
  <si>
    <t>Xylene</t>
  </si>
  <si>
    <t>Detail 1</t>
  </si>
  <si>
    <t>Detail 2</t>
  </si>
  <si>
    <t>Atmospheric Tank</t>
  </si>
  <si>
    <t>Chemical Injection / Utility Storage, Large Tank (&gt;1320 gal/5000 L)</t>
  </si>
  <si>
    <t>Fitting Leak</t>
  </si>
  <si>
    <t>Chemical Injection / Utility Storage, Small Tank or Tote (≤1320 gal/ 5000 L)</t>
  </si>
  <si>
    <t>Process Liquids Storage, Large Tank (&gt;1320 gal/5000 L)</t>
  </si>
  <si>
    <t>Process Liquids Storage, Small Tank or Tote (≤1320 gal/5000 L)</t>
  </si>
  <si>
    <t>Piping Repair Clamp Leak</t>
  </si>
  <si>
    <t>Other Storage</t>
  </si>
  <si>
    <t>Auxiliary System Leak (i.e. lube oil)</t>
  </si>
  <si>
    <t>Other</t>
  </si>
  <si>
    <t>Casing Leak</t>
  </si>
  <si>
    <t>Above Ground Piping Leak, Diameter &gt;2" (Non Dead Leg)</t>
  </si>
  <si>
    <t>Packing Leak</t>
  </si>
  <si>
    <t>Seal Leak</t>
  </si>
  <si>
    <t>Threaded Fitting Leak</t>
  </si>
  <si>
    <t>Centrifugal Compressor</t>
  </si>
  <si>
    <t>Air Cooler Type</t>
  </si>
  <si>
    <t>Exchanger Repair Clamp Leak</t>
  </si>
  <si>
    <t>Reciprocating Compressor</t>
  </si>
  <si>
    <t>Other Compressor</t>
  </si>
  <si>
    <t>Header Box Leak</t>
  </si>
  <si>
    <t>Tube Leak</t>
  </si>
  <si>
    <t>Head / Closure Gasket Leak</t>
  </si>
  <si>
    <t>Analyzer</t>
  </si>
  <si>
    <t>Housing Leak</t>
  </si>
  <si>
    <t>Atmospheric Relief Valve Discharge</t>
  </si>
  <si>
    <t>Below Ground Piping Leak, Diameter &gt;2" (Non Dead Leg)</t>
  </si>
  <si>
    <t>Fire Box Explosion</t>
  </si>
  <si>
    <t>Steam / Water Tube Leak</t>
  </si>
  <si>
    <t>Below Ground Piping Leak, Diameter ≤2" (Non Dead Leg)</t>
  </si>
  <si>
    <t>Flare Liquid Carry Over / Rainout</t>
  </si>
  <si>
    <t>Flare System Leak (headers / drums / stack)</t>
  </si>
  <si>
    <t>Relief Valve Leak</t>
  </si>
  <si>
    <t>Process Tube Leak</t>
  </si>
  <si>
    <t>Threading Fitting Leak</t>
  </si>
  <si>
    <t>Plate and Frame</t>
  </si>
  <si>
    <t>Chemical Injection / Utility Pump</t>
  </si>
  <si>
    <t>Shell and Tube Type</t>
  </si>
  <si>
    <t>Other Exchanger</t>
  </si>
  <si>
    <t>Control Valve</t>
  </si>
  <si>
    <t>Flow Instrument</t>
  </si>
  <si>
    <t>Level Instrument</t>
  </si>
  <si>
    <t>Pressure Instrument</t>
  </si>
  <si>
    <t>Leak</t>
  </si>
  <si>
    <t>Temperature Instrument</t>
  </si>
  <si>
    <t>Release from Vent, Overflow, or Around Seal on Floating Roof</t>
  </si>
  <si>
    <t>Sunk Floating Roof</t>
  </si>
  <si>
    <t>Vacuum / Collapse</t>
  </si>
  <si>
    <t>Dead Leg Leak, Diameter &gt;2" (either above or below ground)</t>
  </si>
  <si>
    <t>Hose Leak</t>
  </si>
  <si>
    <t>PVC or Other Non-Metallic Piping</t>
  </si>
  <si>
    <t>Tubing Leak</t>
  </si>
  <si>
    <t>Valve Body Leak</t>
  </si>
  <si>
    <t>Valve Leak Thru</t>
  </si>
  <si>
    <t>Valve Left Open</t>
  </si>
  <si>
    <t>Valve Packing Leak</t>
  </si>
  <si>
    <t>Drum</t>
  </si>
  <si>
    <t>Pressurized Storage</t>
  </si>
  <si>
    <t>Tower</t>
  </si>
  <si>
    <t>Other Pressure Vessel</t>
  </si>
  <si>
    <t>Process Pump</t>
  </si>
  <si>
    <t>Other Pump</t>
  </si>
  <si>
    <t>Wall / Head Leak</t>
  </si>
  <si>
    <t>Bolts Relaxed (i.e. thermal cycle)</t>
  </si>
  <si>
    <t>Flange Face Damage</t>
  </si>
  <si>
    <t>Loose Bolts</t>
  </si>
  <si>
    <t>Wrong Gasket</t>
  </si>
  <si>
    <t>Braided Metal</t>
  </si>
  <si>
    <t>Chemical Hose (typically plastic or polymer)</t>
  </si>
  <si>
    <t>Utility Hose (typically rubber)</t>
  </si>
  <si>
    <t>Other Hose</t>
  </si>
  <si>
    <t>Channel Head / Tube Sheet / Gasket Leak</t>
  </si>
  <si>
    <t>Repair Clamp Leak</t>
  </si>
  <si>
    <t>Shell Leak</t>
  </si>
  <si>
    <t>Plate / Gasket Leak</t>
  </si>
  <si>
    <t>Fitting Body Leak</t>
  </si>
  <si>
    <t>Fitting Thread Leak</t>
  </si>
  <si>
    <t>Copper Tubing</t>
  </si>
  <si>
    <t>Plastic / PVC Tubing</t>
  </si>
  <si>
    <t>SS Tubing</t>
  </si>
  <si>
    <t>Other Tubing</t>
  </si>
  <si>
    <t>Causal Factor - Level 2</t>
  </si>
  <si>
    <t>Causal Factor - Level 3</t>
  </si>
  <si>
    <t>Action Items Implementation LTA</t>
  </si>
  <si>
    <t>No Procedure Available</t>
  </si>
  <si>
    <t>Commissioning Not Authorized</t>
  </si>
  <si>
    <t>Informing / Training Personnel LTA</t>
  </si>
  <si>
    <t>MOC Hazard Analysis LTA</t>
  </si>
  <si>
    <t>Procedure Not Accurate / Clear</t>
  </si>
  <si>
    <t>No MOC</t>
  </si>
  <si>
    <t>Situation Not Covered</t>
  </si>
  <si>
    <t>QA/QC Design and Construction LTA</t>
  </si>
  <si>
    <t>Used Wrong Procedure</t>
  </si>
  <si>
    <t>Temporary MOC Past Removal Date</t>
  </si>
  <si>
    <t>Updating Procedures / PSI LTA</t>
  </si>
  <si>
    <t>Ambiguous</t>
  </si>
  <si>
    <t>Language Barrier</t>
  </si>
  <si>
    <t>Misunderstood</t>
  </si>
  <si>
    <t>No Communication</t>
  </si>
  <si>
    <t>Prework Safety Review LTA</t>
  </si>
  <si>
    <t>Contractor</t>
  </si>
  <si>
    <t>Shift Turnover LTA</t>
  </si>
  <si>
    <t>Signs, Warnings, or Labels LTA</t>
  </si>
  <si>
    <t>Construction Not Consistent with Design</t>
  </si>
  <si>
    <t>Engineering LTA</t>
  </si>
  <si>
    <t>Fabrication or Installation LTA</t>
  </si>
  <si>
    <t>Maintenance Methodology LTA</t>
  </si>
  <si>
    <t>Preventive Maintenance / Testing Frequency LTA</t>
  </si>
  <si>
    <t>Repair Methodology LTA</t>
  </si>
  <si>
    <t>Corrective Action Not Timely</t>
  </si>
  <si>
    <t>Frequency LTA</t>
  </si>
  <si>
    <t>Knowledge / Experience of Inspector LTA</t>
  </si>
  <si>
    <t>Location LTA</t>
  </si>
  <si>
    <t>No Inspection</t>
  </si>
  <si>
    <t>QA/QC LTA</t>
  </si>
  <si>
    <t>Technique LTA</t>
  </si>
  <si>
    <t>Ergonomics LTA</t>
  </si>
  <si>
    <t>Human Machine Interface LTA</t>
  </si>
  <si>
    <t>Physiologically Related – Fatigue, Illness, Impairment</t>
  </si>
  <si>
    <t>Time Constraint / Pressure</t>
  </si>
  <si>
    <t>Experience LTA</t>
  </si>
  <si>
    <t>Skills LTA</t>
  </si>
  <si>
    <t>No Operating Limits</t>
  </si>
  <si>
    <t>Not Alarmed</t>
  </si>
  <si>
    <t>Not Monitored</t>
  </si>
  <si>
    <t>Operating Limits Exceeded</t>
  </si>
  <si>
    <t>Operating Limits Not Correct</t>
  </si>
  <si>
    <t>Action Item Closure LTA or Not Timely  </t>
  </si>
  <si>
    <t>Incident Investigation LTA</t>
  </si>
  <si>
    <t>No Risk Assessment</t>
  </si>
  <si>
    <t>Risk Assessment Not Adequate</t>
  </si>
  <si>
    <t>Risk Assessment Not Accurate</t>
  </si>
  <si>
    <t>Confined Space Practice or Procedure Problem LTA</t>
  </si>
  <si>
    <t>Energy Control / Isolation Practice or Procedure LTA</t>
  </si>
  <si>
    <t>Hot Work Practice or Procedure LTA</t>
  </si>
  <si>
    <t>Insufficient Oversight</t>
  </si>
  <si>
    <t>Rules Not Enforced</t>
  </si>
  <si>
    <t>Scheduling LTA</t>
  </si>
  <si>
    <t>Simultaneous Operations</t>
  </si>
  <si>
    <t>Working on Wrong Location</t>
  </si>
  <si>
    <t xml:space="preserve">10.  Risk Assessment or Incident Investigation </t>
  </si>
  <si>
    <t>a.     No Risk Assessment</t>
  </si>
  <si>
    <t>b.     Risk Assessment Not Adequate</t>
  </si>
  <si>
    <t>c.     Risk Assessment Not Accurate</t>
  </si>
  <si>
    <t xml:space="preserve">d.     Incident Investigation LTA </t>
  </si>
  <si>
    <t xml:space="preserve">e.     Action Item Closure LTA or Not Timely </t>
  </si>
  <si>
    <t>f.      Other (describe)</t>
  </si>
  <si>
    <t xml:space="preserve">11.  Safe Work Practices or Procedures </t>
  </si>
  <si>
    <t>a.     Hot Work Practice or Procedure LTA</t>
  </si>
  <si>
    <t xml:space="preserve">b.     Confined Space Practice or Procedure Problem LTA </t>
  </si>
  <si>
    <t>c.     Energy Control/Isolation Practice or Procedure LTA</t>
  </si>
  <si>
    <t xml:space="preserve">d.     Line Breaking/Equipment Opening Practice or Procedure LTA </t>
  </si>
  <si>
    <t>e.     Other (describe)</t>
  </si>
  <si>
    <t>12.  Work Monitoring</t>
  </si>
  <si>
    <t>a.     Insufficient Oversight</t>
  </si>
  <si>
    <t>b.     Rules Not Enforced</t>
  </si>
  <si>
    <t>c.     Rules Not Followed</t>
  </si>
  <si>
    <t>d.     Scheduling LTA</t>
  </si>
  <si>
    <t>e.     QA/QC LTA</t>
  </si>
  <si>
    <t>f.      Working on Wrong Location</t>
  </si>
  <si>
    <t xml:space="preserve">g.     Simultaneous operations  </t>
  </si>
  <si>
    <t>h.     Other (describe)</t>
  </si>
  <si>
    <t xml:space="preserve">13.  Other (please describe) </t>
  </si>
  <si>
    <t>Event Share Status</t>
  </si>
  <si>
    <t>Event Description Guidance</t>
  </si>
  <si>
    <t>Lesson Learned 3
(optional)</t>
  </si>
  <si>
    <t>Lesson Learned 2 
(optional)</t>
  </si>
  <si>
    <t>Event Share count (ID)</t>
  </si>
  <si>
    <r>
      <t xml:space="preserve">Which person's queue should this event be assinged to? 
</t>
    </r>
    <r>
      <rPr>
        <b/>
        <u/>
        <sz val="9"/>
        <rFont val="Calibri"/>
        <family val="2"/>
        <scheme val="minor"/>
      </rPr>
      <t>NAME</t>
    </r>
  </si>
  <si>
    <r>
      <t xml:space="preserve">Which person's queue should this event be assinged to? 
</t>
    </r>
    <r>
      <rPr>
        <b/>
        <u/>
        <sz val="9"/>
        <rFont val="Calibri"/>
        <family val="2"/>
        <scheme val="minor"/>
      </rPr>
      <t>EMAIL</t>
    </r>
  </si>
  <si>
    <t>Lesson Learned 1</t>
  </si>
  <si>
    <r>
      <rPr>
        <b/>
        <u/>
        <sz val="9"/>
        <color rgb="FF0000FF"/>
        <rFont val="Calibri"/>
        <family val="2"/>
        <scheme val="minor"/>
      </rPr>
      <t>Event Description</t>
    </r>
    <r>
      <rPr>
        <u/>
        <sz val="9"/>
        <color indexed="12"/>
        <rFont val="Calibri"/>
        <family val="2"/>
        <scheme val="minor"/>
      </rPr>
      <t xml:space="preserve">
(10.4.4.f)
Hyperlink will direct you to examples of complete incident descriptions.</t>
    </r>
  </si>
  <si>
    <r>
      <rPr>
        <b/>
        <u/>
        <sz val="9"/>
        <rFont val="Calibri"/>
        <family val="2"/>
        <scheme val="minor"/>
      </rPr>
      <t>Event Description</t>
    </r>
    <r>
      <rPr>
        <b/>
        <u/>
        <sz val="9"/>
        <color indexed="12"/>
        <rFont val="Calibri"/>
        <family val="2"/>
        <scheme val="minor"/>
      </rPr>
      <t xml:space="preserve">
This is the description that will appear in the AFPM Event Sharing Database.  Please be sure to follow the guidance shown in the "Event Description Guidance" tab.
</t>
    </r>
    <r>
      <rPr>
        <b/>
        <u/>
        <sz val="9"/>
        <rFont val="Calibri"/>
        <family val="2"/>
        <scheme val="minor"/>
      </rPr>
      <t xml:space="preserve">
If you need to modify the Event Description, please navigate back to the Event and Consequence tab. 
(click this cell)</t>
    </r>
  </si>
  <si>
    <t>ENTER DATA HERE</t>
  </si>
  <si>
    <t>Event Cause 1
CF #1 Comment</t>
  </si>
  <si>
    <t>Event Cause 2
CF #2 Comment</t>
  </si>
  <si>
    <t>Event Cause 3
CF #3 Comment</t>
  </si>
  <si>
    <t>DO NOT MODIFY OR REMOVE FORMULAS</t>
  </si>
  <si>
    <t>DO NOT MODIFY OR REMOVE FORUMULAS</t>
  </si>
  <si>
    <r>
      <t xml:space="preserve">Release Category
</t>
    </r>
    <r>
      <rPr>
        <sz val="8"/>
        <rFont val="Calibri"/>
        <family val="2"/>
        <scheme val="minor"/>
      </rPr>
      <t>(10.4.2.b.7)</t>
    </r>
  </si>
  <si>
    <r>
      <t xml:space="preserve">Release Location
</t>
    </r>
    <r>
      <rPr>
        <sz val="8"/>
        <rFont val="Calibri"/>
        <family val="2"/>
        <scheme val="minor"/>
      </rPr>
      <t>(10.4.2.b.7)</t>
    </r>
  </si>
  <si>
    <t>Category 1</t>
  </si>
  <si>
    <t>Category 2</t>
  </si>
  <si>
    <t>Category 3</t>
  </si>
  <si>
    <t>Category 4</t>
  </si>
  <si>
    <t>Category 5</t>
  </si>
  <si>
    <t>Category 6</t>
  </si>
  <si>
    <t>Category 7</t>
  </si>
  <si>
    <t>Tier 1 Release Categories</t>
  </si>
  <si>
    <t>Tier 2 Release Categories</t>
  </si>
  <si>
    <t>Category 8</t>
  </si>
  <si>
    <r>
      <t xml:space="preserve">Release Category
</t>
    </r>
    <r>
      <rPr>
        <sz val="8"/>
        <rFont val="Calibri"/>
        <family val="2"/>
        <scheme val="minor"/>
      </rPr>
      <t>(10.4.3.b.5)</t>
    </r>
  </si>
  <si>
    <r>
      <t xml:space="preserve">Release Location
</t>
    </r>
    <r>
      <rPr>
        <sz val="8"/>
        <rFont val="Calibri"/>
        <family val="2"/>
        <scheme val="minor"/>
      </rPr>
      <t>(10.4.3.b.5)</t>
    </r>
  </si>
  <si>
    <t xml:space="preserve">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                                                                                                               EXAMPLES ABOVE - ENTER DATA BELOW</t>
  </si>
  <si>
    <t xml:space="preserve">                   EXAMPLES ABOVE - ENTER DATA BELOW                                                                                                               EXAMPLES ABOVE - ENTER DATA BELOW                                                                                                               </t>
  </si>
  <si>
    <t>Sulfuric acid was released when an operator was placing an acid analyzer sample system back into service.  A one-half inch tubing fitting attached to a quarter-turn block valve partially separated when the operator opened the valve.  The operator was sprayed with acid and received days away from work injuries as a result of chemical burns.  The tubing had been rerouted and replaced, however, the fitting was not assembled properly or leak checked.</t>
  </si>
  <si>
    <t>Steam was introduced to the tube side of an offline propylene fractionator reboiler to place it back into service and allow cleaning of the online reboiler.  The shell side of the reboiler was full of liquid propane but the outlet line was blocked in.  The outlet line was also the relief path for the reboiler to the pressure relief valve.  Pressure rose on the shell side of the reboiler, exceeding its maximum allowable working pressure and resulting in an explosion and fire.  An operator working near the reboiler received lost time burn injuries from the fire.</t>
  </si>
  <si>
    <t>The outlet valve was added to the rebolier 6 years prior to the event to allow for online maintenance.</t>
  </si>
  <si>
    <t>Pre-startup safety review not complete - leak test not performed.</t>
  </si>
  <si>
    <t>Upgraded PPE specified but not utilized.</t>
  </si>
  <si>
    <r>
      <t xml:space="preserve">
Point of Release
</t>
    </r>
    <r>
      <rPr>
        <sz val="8"/>
        <rFont val="Calibri"/>
        <family val="2"/>
        <scheme val="minor"/>
      </rPr>
      <t xml:space="preserve">(10.4.4.d)
</t>
    </r>
    <r>
      <rPr>
        <i/>
        <sz val="9"/>
        <rFont val="Calibri"/>
        <family val="2"/>
        <scheme val="minor"/>
      </rPr>
      <t>See comment for more detail.</t>
    </r>
  </si>
  <si>
    <r>
      <t xml:space="preserve">Causal Factor #1 Level 3
</t>
    </r>
    <r>
      <rPr>
        <i/>
        <sz val="8"/>
        <color rgb="FFC00000"/>
        <rFont val="Calibri"/>
        <family val="2"/>
        <scheme val="minor"/>
      </rPr>
      <t>(10.4.4.h)</t>
    </r>
  </si>
  <si>
    <r>
      <t xml:space="preserve">Causal Factor #2 Level 3
</t>
    </r>
    <r>
      <rPr>
        <i/>
        <sz val="8"/>
        <color rgb="FFC00000"/>
        <rFont val="Calibri"/>
        <family val="2"/>
        <scheme val="minor"/>
      </rPr>
      <t>(10.4.4.h)</t>
    </r>
  </si>
  <si>
    <r>
      <t xml:space="preserve">Causal Factor #3 Level 3
</t>
    </r>
    <r>
      <rPr>
        <i/>
        <sz val="8"/>
        <color rgb="FFC00000"/>
        <rFont val="Calibri"/>
        <family val="2"/>
        <scheme val="minor"/>
      </rPr>
      <t>(10.4.4.h)</t>
    </r>
  </si>
  <si>
    <t>It is important to exercise caution and adhere to the guidelines provided by API’s Guide to Reporting Process Safety Events when reporting multiple materials released for a Process Safety Event (PSE). While the default approach is to report the material with the greatest potential harm, it is acceptable to report multiple Release Categories within the same Tier if the release exceeds multiple Threshold Quantities (TQs). For example, this can occur when a release exceeds both a Flammable and a Toxic TQ, such as a flammable material that also contains hydrogen sulfide. Reporting multiple materials released should be done with caution and only in cases where it is clearly justified.</t>
  </si>
  <si>
    <t>The issue of reporting multiple material releases typically comprises a very small number of PSEs. A previous review by the API RP 754 committee found that the variability introduced by only reporting the material with the greatest potential harm does not significantly impact data analysis.</t>
  </si>
  <si>
    <t>5.2.3</t>
  </si>
  <si>
    <t>Released materials may represent more than one hazard type (e.g. toxic, flammable, corrosive) dependent upon its composition and physical state. Annex G, Application of TRCs to Multicomponent Releases, describes the rule set for determining the TRC for a variety of multicomponent streams. When a single component has multiple hazards (e.g. toxic and flammable), the TRC category that gives the most severe tier rating should be used.</t>
  </si>
  <si>
    <t>Annex G</t>
  </si>
  <si>
    <t>Application of TRCs to Multicomponent Releases</t>
  </si>
  <si>
    <t>G.1-8</t>
  </si>
  <si>
    <t>Table E.5—Process Safety Event Examples and Questions: Mixtures and Solutions</t>
  </si>
  <si>
    <t>E.5-1, E.5-2, E.5-4</t>
  </si>
  <si>
    <t>Below are some excerpts from 754 for reference consideration.</t>
  </si>
  <si>
    <r>
      <rPr>
        <b/>
        <i/>
        <u/>
        <sz val="9"/>
        <color rgb="FF0000FF"/>
        <rFont val="Calibri"/>
        <family val="2"/>
        <scheme val="minor"/>
      </rPr>
      <t>Optional Secondary Release Category</t>
    </r>
    <r>
      <rPr>
        <i/>
        <u/>
        <sz val="9"/>
        <color indexed="12"/>
        <rFont val="Calibri"/>
        <family val="2"/>
        <scheme val="minor"/>
      </rPr>
      <t xml:space="preserve">
Please review guidance on multiple TRCs
(10.4.2.b.7)</t>
    </r>
  </si>
  <si>
    <r>
      <rPr>
        <b/>
        <i/>
        <u/>
        <sz val="9"/>
        <color rgb="FF0000FF"/>
        <rFont val="Calibri"/>
        <family val="2"/>
        <scheme val="minor"/>
      </rPr>
      <t>Optional Secondary Release Location</t>
    </r>
    <r>
      <rPr>
        <i/>
        <u/>
        <sz val="9"/>
        <color indexed="12"/>
        <rFont val="Calibri"/>
        <family val="2"/>
        <scheme val="minor"/>
      </rPr>
      <t xml:space="preserve">
Please review guidance on multiple TRCs
(10.4.2.b.7)</t>
    </r>
  </si>
  <si>
    <r>
      <t xml:space="preserve">Event Summary Check
</t>
    </r>
    <r>
      <rPr>
        <b/>
        <u/>
        <sz val="13"/>
        <color rgb="FFC00000"/>
        <rFont val="Calibri"/>
        <family val="2"/>
        <scheme val="minor"/>
      </rPr>
      <t>DO NOT MODIFY THE CELLS BELOW</t>
    </r>
  </si>
  <si>
    <r>
      <t xml:space="preserve">Tier Level Determination
</t>
    </r>
    <r>
      <rPr>
        <b/>
        <sz val="9"/>
        <color rgb="FFC00000"/>
        <rFont val="Calibri"/>
        <family val="2"/>
        <scheme val="minor"/>
      </rPr>
      <t>(Auto-populated)</t>
    </r>
  </si>
  <si>
    <t>Multiple Release Category Guidance</t>
  </si>
  <si>
    <r>
      <t>FOR REVIEW:</t>
    </r>
    <r>
      <rPr>
        <sz val="11"/>
        <rFont val="Calibri"/>
        <family val="2"/>
        <scheme val="minor"/>
      </rPr>
      <t xml:space="preserve">
</t>
    </r>
    <r>
      <rPr>
        <b/>
        <sz val="11"/>
        <color rgb="FFC00000"/>
        <rFont val="Calibri"/>
        <family val="2"/>
        <scheme val="minor"/>
      </rPr>
      <t>EVENT SUMMARY</t>
    </r>
    <r>
      <rPr>
        <b/>
        <sz val="11"/>
        <color rgb="FF00B0F0"/>
        <rFont val="Calibri"/>
        <family val="2"/>
        <scheme val="minor"/>
      </rPr>
      <t xml:space="preserve">
</t>
    </r>
    <r>
      <rPr>
        <b/>
        <sz val="11"/>
        <color rgb="FF0070C0"/>
        <rFont val="Calibri"/>
        <family val="2"/>
        <scheme val="minor"/>
      </rPr>
      <t>(Auto-populated with formula)</t>
    </r>
    <r>
      <rPr>
        <b/>
        <sz val="11"/>
        <rFont val="Calibri"/>
        <family val="2"/>
        <scheme val="minor"/>
      </rPr>
      <t xml:space="preserve">
</t>
    </r>
    <r>
      <rPr>
        <b/>
        <u/>
        <sz val="11"/>
        <color rgb="FFC00000"/>
        <rFont val="Calibri"/>
        <family val="2"/>
        <scheme val="minor"/>
      </rPr>
      <t>If you need to change the Event data, do so in Columns K-BW.</t>
    </r>
  </si>
  <si>
    <r>
      <t xml:space="preserve">FOR REVIEW:
</t>
    </r>
    <r>
      <rPr>
        <b/>
        <sz val="11"/>
        <color rgb="FFC00000"/>
        <rFont val="Calibri"/>
        <family val="2"/>
        <scheme val="minor"/>
      </rPr>
      <t>EVENT DESCRIPTION</t>
    </r>
    <r>
      <rPr>
        <b/>
        <sz val="11"/>
        <rFont val="Calibri"/>
        <family val="2"/>
        <scheme val="minor"/>
      </rPr>
      <t xml:space="preserve">
</t>
    </r>
    <r>
      <rPr>
        <b/>
        <sz val="11"/>
        <color rgb="FF0070C0"/>
        <rFont val="Calibri"/>
        <family val="2"/>
        <scheme val="minor"/>
      </rPr>
      <t xml:space="preserve">(Auto-populated from Column </t>
    </r>
    <r>
      <rPr>
        <b/>
        <sz val="10"/>
        <color rgb="FF0070C0"/>
        <rFont val="Times New Roman"/>
        <family val="1"/>
      </rPr>
      <t>I</t>
    </r>
    <r>
      <rPr>
        <b/>
        <sz val="11"/>
        <color rgb="FF0070C0"/>
        <rFont val="Calibri"/>
        <family val="2"/>
        <scheme val="minor"/>
      </rPr>
      <t>)</t>
    </r>
    <r>
      <rPr>
        <b/>
        <sz val="11"/>
        <color rgb="FF00B050"/>
        <rFont val="Calibri"/>
        <family val="2"/>
        <scheme val="minor"/>
      </rPr>
      <t xml:space="preserve">
</t>
    </r>
    <r>
      <rPr>
        <b/>
        <u/>
        <sz val="11"/>
        <color rgb="FFC00000"/>
        <rFont val="Calibri"/>
        <family val="2"/>
        <scheme val="minor"/>
      </rPr>
      <t xml:space="preserve">If you need to change the Event Description, do so in Column </t>
    </r>
    <r>
      <rPr>
        <b/>
        <u/>
        <sz val="10"/>
        <color rgb="FFC00000"/>
        <rFont val="Times New Roman"/>
        <family val="1"/>
      </rPr>
      <t>I</t>
    </r>
    <r>
      <rPr>
        <b/>
        <u/>
        <sz val="11"/>
        <color rgb="FFC00000"/>
        <rFont val="Calibri"/>
        <family val="2"/>
        <scheme val="minor"/>
      </rPr>
      <t>.</t>
    </r>
  </si>
  <si>
    <r>
      <rPr>
        <b/>
        <u/>
        <sz val="11"/>
        <color rgb="FFC00000"/>
        <rFont val="Calibri"/>
        <family val="2"/>
        <scheme val="minor"/>
      </rPr>
      <t xml:space="preserve">DO NOT MODIFY THE CELLS BELOW
</t>
    </r>
    <r>
      <rPr>
        <b/>
        <sz val="11"/>
        <color rgb="FFC00000"/>
        <rFont val="Calibri"/>
        <family val="2"/>
        <scheme val="minor"/>
      </rPr>
      <t xml:space="preserve">
Ensure the Event Description provides justification for all event data entered. 
If needed, navigate back to Column </t>
    </r>
    <r>
      <rPr>
        <b/>
        <sz val="10"/>
        <color rgb="FFC00000"/>
        <rFont val="Times New Roman"/>
        <family val="1"/>
      </rPr>
      <t>I</t>
    </r>
    <r>
      <rPr>
        <b/>
        <sz val="11"/>
        <color rgb="FFC00000"/>
        <rFont val="Calibri"/>
        <family val="2"/>
        <scheme val="minor"/>
      </rPr>
      <t xml:space="preserve"> and make adjustments to the Event Description and/or Columns K-BW to modify event data.</t>
    </r>
  </si>
  <si>
    <t>2024 Survey on Process Safety Events</t>
  </si>
  <si>
    <t>2024 PSE Summary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</si>
</sst>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00000"/>
    <numFmt numFmtId="166" formatCode="_(* #,##0_);_(* \(#,##0\);_(* &quot;-&quot;??_);_(@_)"/>
  </numFmts>
  <fonts count="82" x14ac:knownFonts="1">
    <font>
      <sz val="10"/>
      <name val="Arial"/>
    </font>
    <font>
      <sz val="11"/>
      <color theme="1"/>
      <name val="Calibri"/>
      <family val="2"/>
      <scheme val="minor"/>
    </font>
    <font>
      <sz val="9"/>
      <name val="Arial"/>
      <family val="2"/>
    </font>
    <font>
      <i/>
      <sz val="9"/>
      <name val="Arial"/>
      <family val="2"/>
    </font>
    <font>
      <sz val="8"/>
      <name val="Arial"/>
      <family val="2"/>
    </font>
    <font>
      <b/>
      <sz val="9"/>
      <name val="Arial"/>
      <family val="2"/>
    </font>
    <font>
      <u/>
      <sz val="10"/>
      <color indexed="12"/>
      <name val="Arial"/>
      <family val="2"/>
    </font>
    <font>
      <b/>
      <u/>
      <sz val="8"/>
      <name val="Arial"/>
      <family val="2"/>
    </font>
    <font>
      <b/>
      <sz val="14"/>
      <name val="Calibri"/>
      <family val="2"/>
      <scheme val="minor"/>
    </font>
    <font>
      <b/>
      <sz val="9"/>
      <name val="Calibri"/>
      <family val="2"/>
      <scheme val="minor"/>
    </font>
    <font>
      <sz val="8"/>
      <name val="Calibri"/>
      <family val="2"/>
      <scheme val="minor"/>
    </font>
    <font>
      <b/>
      <i/>
      <sz val="9"/>
      <color rgb="FFFF0000"/>
      <name val="Calibri"/>
      <family val="2"/>
      <scheme val="minor"/>
    </font>
    <font>
      <b/>
      <i/>
      <sz val="9"/>
      <color indexed="10"/>
      <name val="Calibri"/>
      <family val="2"/>
      <scheme val="minor"/>
    </font>
    <font>
      <sz val="9"/>
      <name val="Calibri"/>
      <family val="2"/>
      <scheme val="minor"/>
    </font>
    <font>
      <sz val="9"/>
      <color theme="1"/>
      <name val="Calibri"/>
      <family val="2"/>
      <scheme val="minor"/>
    </font>
    <font>
      <i/>
      <sz val="9"/>
      <name val="Calibri"/>
      <family val="2"/>
      <scheme val="minor"/>
    </font>
    <font>
      <b/>
      <sz val="10"/>
      <name val="Arial"/>
      <family val="2"/>
    </font>
    <font>
      <sz val="10"/>
      <name val="Arial"/>
      <family val="2"/>
    </font>
    <font>
      <b/>
      <sz val="14"/>
      <name val="Arial"/>
      <family val="2"/>
    </font>
    <font>
      <b/>
      <sz val="12"/>
      <name val="Arial"/>
      <family val="2"/>
    </font>
    <font>
      <sz val="18"/>
      <name val="Arial"/>
      <family val="2"/>
    </font>
    <font>
      <b/>
      <sz val="7"/>
      <name val="Arial"/>
      <family val="2"/>
    </font>
    <font>
      <sz val="7"/>
      <name val="Arial"/>
      <family val="2"/>
    </font>
    <font>
      <b/>
      <sz val="10"/>
      <color rgb="FFC00000"/>
      <name val="Arial"/>
      <family val="2"/>
    </font>
    <font>
      <b/>
      <sz val="8"/>
      <color rgb="FFFF0000"/>
      <name val="Arial"/>
      <family val="2"/>
    </font>
    <font>
      <i/>
      <sz val="8"/>
      <name val="Arial"/>
      <family val="2"/>
    </font>
    <font>
      <sz val="8"/>
      <color rgb="FFFF0000"/>
      <name val="Arial"/>
      <family val="2"/>
    </font>
    <font>
      <b/>
      <sz val="9"/>
      <color theme="1"/>
      <name val="Calibri"/>
      <family val="2"/>
      <scheme val="minor"/>
    </font>
    <font>
      <sz val="8"/>
      <color theme="1"/>
      <name val="Calibri"/>
      <family val="2"/>
      <scheme val="minor"/>
    </font>
    <font>
      <sz val="8"/>
      <color theme="1"/>
      <name val="Calibri"/>
      <family val="2"/>
    </font>
    <font>
      <sz val="8"/>
      <name val="Calibri"/>
      <family val="2"/>
    </font>
    <font>
      <b/>
      <sz val="9"/>
      <color rgb="FFC00000"/>
      <name val="Calibri"/>
      <family val="2"/>
      <scheme val="minor"/>
    </font>
    <font>
      <b/>
      <sz val="14"/>
      <color theme="8" tint="-0.499984740745262"/>
      <name val="Arial"/>
      <family val="2"/>
    </font>
    <font>
      <sz val="10"/>
      <color rgb="FFC00000"/>
      <name val="Arial"/>
      <family val="2"/>
    </font>
    <font>
      <b/>
      <u/>
      <sz val="12"/>
      <color theme="3"/>
      <name val="Arial"/>
      <family val="2"/>
    </font>
    <font>
      <b/>
      <sz val="14"/>
      <color rgb="FFFF0000"/>
      <name val="Calibri"/>
      <family val="2"/>
      <scheme val="minor"/>
    </font>
    <font>
      <b/>
      <sz val="16"/>
      <name val="Calibri"/>
      <family val="2"/>
      <scheme val="minor"/>
    </font>
    <font>
      <sz val="11"/>
      <name val="Calibri"/>
      <family val="2"/>
    </font>
    <font>
      <i/>
      <sz val="10"/>
      <name val="Calibri"/>
      <family val="2"/>
    </font>
    <font>
      <sz val="10"/>
      <color theme="0" tint="-4.9989318521683403E-2"/>
      <name val="Arial"/>
      <family val="2"/>
    </font>
    <font>
      <sz val="10"/>
      <name val="Arial Narrow"/>
      <family val="2"/>
    </font>
    <font>
      <b/>
      <sz val="8"/>
      <name val="Arial"/>
      <family val="2"/>
    </font>
    <font>
      <i/>
      <sz val="8"/>
      <color rgb="FFFF0000"/>
      <name val="Arial"/>
      <family val="2"/>
    </font>
    <font>
      <u/>
      <sz val="13"/>
      <color indexed="12"/>
      <name val="Calibri"/>
      <family val="2"/>
      <scheme val="minor"/>
    </font>
    <font>
      <b/>
      <sz val="13"/>
      <name val="Calibri"/>
      <family val="2"/>
      <scheme val="minor"/>
    </font>
    <font>
      <b/>
      <sz val="13"/>
      <color rgb="FFC00000"/>
      <name val="Calibri"/>
      <family val="2"/>
      <scheme val="minor"/>
    </font>
    <font>
      <sz val="13"/>
      <name val="Calibri"/>
      <family val="2"/>
      <scheme val="minor"/>
    </font>
    <font>
      <sz val="13"/>
      <name val="Arial"/>
      <family val="2"/>
    </font>
    <font>
      <sz val="10"/>
      <color rgb="FFFF0000"/>
      <name val="Arial"/>
      <family val="2"/>
    </font>
    <font>
      <b/>
      <sz val="8"/>
      <name val="Calibri"/>
      <family val="2"/>
      <scheme val="minor"/>
    </font>
    <font>
      <u/>
      <sz val="9"/>
      <color indexed="12"/>
      <name val="Calibri"/>
      <family val="2"/>
      <scheme val="minor"/>
    </font>
    <font>
      <b/>
      <u/>
      <sz val="9"/>
      <color indexed="12"/>
      <name val="Calibri"/>
      <family val="2"/>
      <scheme val="minor"/>
    </font>
    <font>
      <u/>
      <sz val="10"/>
      <name val="Arial"/>
      <family val="2"/>
    </font>
    <font>
      <b/>
      <i/>
      <sz val="11"/>
      <name val="Arial"/>
      <family val="2"/>
    </font>
    <font>
      <b/>
      <i/>
      <sz val="9"/>
      <name val="Calibri"/>
      <family val="2"/>
      <scheme val="minor"/>
    </font>
    <font>
      <b/>
      <u/>
      <sz val="9"/>
      <name val="Calibri"/>
      <family val="2"/>
      <scheme val="minor"/>
    </font>
    <font>
      <sz val="9"/>
      <color rgb="FFFF0000"/>
      <name val="Calibri"/>
      <family val="2"/>
      <scheme val="minor"/>
    </font>
    <font>
      <sz val="8"/>
      <color rgb="FF000000"/>
      <name val="Tahoma"/>
      <family val="2"/>
    </font>
    <font>
      <sz val="10"/>
      <color rgb="FFFF0000"/>
      <name val="Arial"/>
      <family val="2"/>
    </font>
    <font>
      <b/>
      <sz val="9"/>
      <color rgb="FFFF0000"/>
      <name val="Calibri"/>
      <family val="2"/>
      <scheme val="minor"/>
    </font>
    <font>
      <b/>
      <u/>
      <sz val="9"/>
      <color rgb="FF0000FF"/>
      <name val="Calibri"/>
      <family val="2"/>
      <scheme val="minor"/>
    </font>
    <font>
      <b/>
      <u/>
      <sz val="10"/>
      <name val="Arial"/>
      <family val="2"/>
    </font>
    <font>
      <b/>
      <i/>
      <sz val="10"/>
      <name val="Arial"/>
      <family val="2"/>
    </font>
    <font>
      <b/>
      <sz val="11"/>
      <name val="Calibri"/>
      <family val="2"/>
      <scheme val="minor"/>
    </font>
    <font>
      <sz val="11"/>
      <name val="Calibri"/>
      <family val="2"/>
      <scheme val="minor"/>
    </font>
    <font>
      <b/>
      <sz val="11"/>
      <color rgb="FFC00000"/>
      <name val="Calibri"/>
      <family val="2"/>
      <scheme val="minor"/>
    </font>
    <font>
      <b/>
      <u/>
      <sz val="11"/>
      <color rgb="FFC00000"/>
      <name val="Calibri"/>
      <family val="2"/>
      <scheme val="minor"/>
    </font>
    <font>
      <b/>
      <i/>
      <sz val="9"/>
      <color rgb="FFC00000"/>
      <name val="Calibri"/>
      <family val="2"/>
      <scheme val="minor"/>
    </font>
    <font>
      <i/>
      <sz val="9"/>
      <color rgb="FFC00000"/>
      <name val="Calibri"/>
      <family val="2"/>
      <scheme val="minor"/>
    </font>
    <font>
      <b/>
      <sz val="9"/>
      <color rgb="FFC00000"/>
      <name val="Arial"/>
      <family val="2"/>
    </font>
    <font>
      <i/>
      <sz val="8"/>
      <color rgb="FFC00000"/>
      <name val="Calibri"/>
      <family val="2"/>
      <scheme val="minor"/>
    </font>
    <font>
      <sz val="11"/>
      <name val="Aptos"/>
      <family val="2"/>
    </font>
    <font>
      <i/>
      <u/>
      <sz val="9"/>
      <color indexed="12"/>
      <name val="Calibri"/>
      <family val="2"/>
      <scheme val="minor"/>
    </font>
    <font>
      <b/>
      <i/>
      <u/>
      <sz val="9"/>
      <color rgb="FF0000FF"/>
      <name val="Calibri"/>
      <family val="2"/>
      <scheme val="minor"/>
    </font>
    <font>
      <b/>
      <u/>
      <sz val="13"/>
      <color rgb="FFC00000"/>
      <name val="Calibri"/>
      <family val="2"/>
      <scheme val="minor"/>
    </font>
    <font>
      <b/>
      <sz val="11"/>
      <color rgb="FF00B050"/>
      <name val="Calibri"/>
      <family val="2"/>
      <scheme val="minor"/>
    </font>
    <font>
      <b/>
      <sz val="11"/>
      <color rgb="FF00B0F0"/>
      <name val="Calibri"/>
      <family val="2"/>
      <scheme val="minor"/>
    </font>
    <font>
      <b/>
      <sz val="11"/>
      <color rgb="FF0070C0"/>
      <name val="Calibri"/>
      <family val="2"/>
      <scheme val="minor"/>
    </font>
    <font>
      <b/>
      <sz val="10"/>
      <color rgb="FF0070C0"/>
      <name val="Times New Roman"/>
      <family val="1"/>
    </font>
    <font>
      <b/>
      <u/>
      <sz val="10"/>
      <color rgb="FFC00000"/>
      <name val="Times New Roman"/>
      <family val="1"/>
    </font>
    <font>
      <b/>
      <sz val="10"/>
      <color rgb="FFC00000"/>
      <name val="Times New Roman"/>
      <family val="1"/>
    </font>
    <font>
      <b/>
      <sz val="16"/>
      <name val="Arial"/>
      <family val="2"/>
    </font>
  </fonts>
  <fills count="17">
    <fill>
      <patternFill patternType="none"/>
    </fill>
    <fill>
      <patternFill patternType="gray125"/>
    </fill>
    <fill>
      <patternFill patternType="solid">
        <fgColor indexed="4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rgb="FF92D050"/>
        <bgColor indexed="64"/>
      </patternFill>
    </fill>
    <fill>
      <patternFill patternType="solid">
        <fgColor theme="8" tint="0.59999389629810485"/>
        <bgColor indexed="64"/>
      </patternFill>
    </fill>
  </fills>
  <borders count="79">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medium">
        <color auto="1"/>
      </right>
      <top/>
      <bottom/>
      <diagonal/>
    </border>
    <border>
      <left style="medium">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auto="1"/>
      </left>
      <right style="thin">
        <color indexed="64"/>
      </right>
      <top/>
      <bottom style="thin">
        <color indexed="64"/>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ck">
        <color auto="1"/>
      </bottom>
      <diagonal/>
    </border>
    <border>
      <left/>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ck">
        <color auto="1"/>
      </top>
      <bottom style="thick">
        <color auto="1"/>
      </bottom>
      <diagonal/>
    </border>
    <border>
      <left style="medium">
        <color indexed="64"/>
      </left>
      <right/>
      <top style="thin">
        <color indexed="64"/>
      </top>
      <bottom style="thin">
        <color indexed="64"/>
      </bottom>
      <diagonal/>
    </border>
    <border>
      <left style="medium">
        <color indexed="64"/>
      </left>
      <right/>
      <top style="thin">
        <color indexed="64"/>
      </top>
      <bottom style="thick">
        <color indexed="64"/>
      </bottom>
      <diagonal/>
    </border>
    <border>
      <left style="medium">
        <color indexed="64"/>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auto="1"/>
      </left>
      <right/>
      <top style="medium">
        <color auto="1"/>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Dashed">
        <color indexed="64"/>
      </right>
      <top style="thin">
        <color indexed="64"/>
      </top>
      <bottom style="thin">
        <color indexed="64"/>
      </bottom>
      <diagonal/>
    </border>
    <border>
      <left style="mediumDashed">
        <color indexed="64"/>
      </left>
      <right style="thin">
        <color indexed="64"/>
      </right>
      <top style="medium">
        <color indexed="64"/>
      </top>
      <bottom style="thin">
        <color indexed="64"/>
      </bottom>
      <diagonal/>
    </border>
    <border>
      <left style="thin">
        <color indexed="64"/>
      </left>
      <right style="mediumDashed">
        <color indexed="64"/>
      </right>
      <top style="medium">
        <color indexed="64"/>
      </top>
      <bottom style="thin">
        <color indexed="64"/>
      </bottom>
      <diagonal/>
    </border>
    <border>
      <left style="mediumDashed">
        <color indexed="64"/>
      </left>
      <right style="thin">
        <color indexed="64"/>
      </right>
      <top style="thin">
        <color indexed="64"/>
      </top>
      <bottom style="thin">
        <color indexed="64"/>
      </bottom>
      <diagonal/>
    </border>
    <border>
      <left style="mediumDashed">
        <color indexed="64"/>
      </left>
      <right style="thin">
        <color indexed="64"/>
      </right>
      <top style="thin">
        <color indexed="64"/>
      </top>
      <bottom style="medium">
        <color indexed="64"/>
      </bottom>
      <diagonal/>
    </border>
    <border>
      <left style="thin">
        <color indexed="64"/>
      </left>
      <right style="mediumDashed">
        <color indexed="64"/>
      </right>
      <top style="thin">
        <color indexed="64"/>
      </top>
      <bottom style="medium">
        <color indexed="64"/>
      </bottom>
      <diagonal/>
    </border>
    <border>
      <left style="thin">
        <color indexed="64"/>
      </left>
      <right style="mediumDashed">
        <color indexed="64"/>
      </right>
      <top style="medium">
        <color indexed="64"/>
      </top>
      <bottom/>
      <diagonal/>
    </border>
    <border>
      <left style="mediumDashed">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thick">
        <color indexed="64"/>
      </left>
      <right style="thin">
        <color indexed="64"/>
      </right>
      <top style="medium">
        <color indexed="64"/>
      </top>
      <bottom/>
      <diagonal/>
    </border>
    <border>
      <left style="mediumDashed">
        <color indexed="64"/>
      </left>
      <right style="thin">
        <color indexed="64"/>
      </right>
      <top style="medium">
        <color indexed="64"/>
      </top>
      <bottom style="medium">
        <color indexed="64"/>
      </bottom>
      <diagonal/>
    </border>
    <border>
      <left style="thin">
        <color indexed="64"/>
      </left>
      <right style="mediumDashed">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4">
    <xf numFmtId="0" fontId="0" fillId="0" borderId="0"/>
    <xf numFmtId="0" fontId="6" fillId="0" borderId="0" applyNumberFormat="0" applyFill="0" applyBorder="0" applyAlignment="0" applyProtection="0">
      <alignment vertical="top"/>
      <protection locked="0"/>
    </xf>
    <xf numFmtId="0" fontId="17" fillId="0" borderId="0"/>
    <xf numFmtId="0" fontId="1" fillId="0" borderId="0"/>
  </cellStyleXfs>
  <cellXfs count="406">
    <xf numFmtId="0" fontId="0" fillId="0" borderId="0" xfId="0"/>
    <xf numFmtId="0" fontId="2" fillId="0" borderId="0" xfId="0" applyFont="1"/>
    <xf numFmtId="0" fontId="7" fillId="0" borderId="0" xfId="0" applyFont="1"/>
    <xf numFmtId="0" fontId="4" fillId="0" borderId="0" xfId="0" applyFont="1"/>
    <xf numFmtId="0" fontId="13" fillId="0" borderId="0" xfId="0" applyFont="1"/>
    <xf numFmtId="0" fontId="9" fillId="0" borderId="0" xfId="0" applyFont="1" applyAlignment="1">
      <alignment horizontal="center" wrapText="1"/>
    </xf>
    <xf numFmtId="0" fontId="15" fillId="0" borderId="0" xfId="0" applyFont="1" applyAlignment="1">
      <alignment horizontal="center"/>
    </xf>
    <xf numFmtId="0" fontId="9" fillId="0" borderId="0" xfId="0" applyFont="1"/>
    <xf numFmtId="0" fontId="4" fillId="0" borderId="0" xfId="0" applyFont="1" applyAlignment="1">
      <alignment wrapText="1"/>
    </xf>
    <xf numFmtId="0" fontId="17" fillId="0" borderId="0" xfId="2"/>
    <xf numFmtId="0" fontId="19" fillId="0" borderId="0" xfId="2" applyFont="1" applyAlignment="1">
      <alignment horizontal="center"/>
    </xf>
    <xf numFmtId="0" fontId="20" fillId="0" borderId="0" xfId="2" applyFont="1"/>
    <xf numFmtId="0" fontId="16" fillId="0" borderId="0" xfId="2" applyFont="1" applyAlignment="1">
      <alignment horizontal="right"/>
    </xf>
    <xf numFmtId="0" fontId="17" fillId="0" borderId="0" xfId="2" quotePrefix="1" applyAlignment="1">
      <alignment horizontal="left"/>
    </xf>
    <xf numFmtId="0" fontId="17" fillId="0" borderId="0" xfId="2" applyAlignment="1" applyProtection="1">
      <alignment horizontal="left"/>
      <protection locked="0"/>
    </xf>
    <xf numFmtId="0" fontId="21" fillId="0" borderId="0" xfId="2" quotePrefix="1" applyFont="1" applyAlignment="1">
      <alignment horizontal="left" vertical="top"/>
    </xf>
    <xf numFmtId="0" fontId="21" fillId="0" borderId="0" xfId="2" applyFont="1"/>
    <xf numFmtId="0" fontId="22" fillId="0" borderId="0" xfId="2" applyFont="1"/>
    <xf numFmtId="0" fontId="22" fillId="0" borderId="0" xfId="2" applyFont="1" applyAlignment="1">
      <alignment wrapText="1"/>
    </xf>
    <xf numFmtId="0" fontId="21" fillId="0" borderId="0" xfId="2" quotePrefix="1" applyFont="1" applyAlignment="1">
      <alignment horizontal="left"/>
    </xf>
    <xf numFmtId="0" fontId="4" fillId="0" borderId="0" xfId="2" applyFont="1"/>
    <xf numFmtId="0" fontId="2" fillId="0" borderId="0" xfId="2" applyFont="1"/>
    <xf numFmtId="0" fontId="0" fillId="5" borderId="0" xfId="0" applyFill="1" applyAlignment="1">
      <alignment horizontal="center"/>
    </xf>
    <xf numFmtId="166" fontId="0" fillId="5" borderId="17" xfId="0" applyNumberFormat="1" applyFill="1" applyBorder="1" applyAlignment="1">
      <alignment horizontal="center"/>
    </xf>
    <xf numFmtId="0" fontId="0" fillId="5" borderId="18" xfId="0" applyFill="1" applyBorder="1" applyAlignment="1">
      <alignment horizontal="center"/>
    </xf>
    <xf numFmtId="0" fontId="23" fillId="5" borderId="17" xfId="0" applyFont="1" applyFill="1" applyBorder="1" applyAlignment="1">
      <alignment horizontal="centerContinuous"/>
    </xf>
    <xf numFmtId="0" fontId="3" fillId="0" borderId="0" xfId="0" applyFont="1" applyAlignment="1">
      <alignment horizontal="center"/>
    </xf>
    <xf numFmtId="0" fontId="2" fillId="0" borderId="0" xfId="0" applyFont="1" applyAlignment="1">
      <alignment wrapText="1"/>
    </xf>
    <xf numFmtId="0" fontId="26" fillId="0" borderId="0" xfId="0" applyFont="1"/>
    <xf numFmtId="0" fontId="31" fillId="0" borderId="0" xfId="0" applyFont="1"/>
    <xf numFmtId="0" fontId="0" fillId="5" borderId="24" xfId="0" applyFill="1" applyBorder="1"/>
    <xf numFmtId="0" fontId="0" fillId="5" borderId="18" xfId="0" applyFill="1" applyBorder="1"/>
    <xf numFmtId="0" fontId="0" fillId="5" borderId="25" xfId="0" applyFill="1" applyBorder="1"/>
    <xf numFmtId="0" fontId="0" fillId="5" borderId="14" xfId="0" applyFill="1" applyBorder="1"/>
    <xf numFmtId="0" fontId="0" fillId="5" borderId="0" xfId="0" applyFill="1"/>
    <xf numFmtId="0" fontId="0" fillId="5" borderId="8" xfId="0" applyFill="1" applyBorder="1"/>
    <xf numFmtId="0" fontId="33" fillId="5" borderId="14" xfId="0" applyFont="1" applyFill="1" applyBorder="1"/>
    <xf numFmtId="0" fontId="17" fillId="5" borderId="14" xfId="0" applyFont="1" applyFill="1" applyBorder="1"/>
    <xf numFmtId="0" fontId="17" fillId="5" borderId="0" xfId="0" applyFont="1" applyFill="1"/>
    <xf numFmtId="0" fontId="24" fillId="5" borderId="0" xfId="0" applyFont="1" applyFill="1"/>
    <xf numFmtId="0" fontId="34" fillId="5" borderId="14" xfId="0" applyFont="1" applyFill="1" applyBorder="1"/>
    <xf numFmtId="0" fontId="25" fillId="5" borderId="14" xfId="0" applyFont="1" applyFill="1" applyBorder="1" applyAlignment="1">
      <alignment horizontal="left" vertical="top" indent="1"/>
    </xf>
    <xf numFmtId="0" fontId="4" fillId="5" borderId="0" xfId="0" applyFont="1" applyFill="1"/>
    <xf numFmtId="0" fontId="16" fillId="5" borderId="0" xfId="0" applyFont="1" applyFill="1"/>
    <xf numFmtId="0" fontId="0" fillId="5" borderId="15" xfId="0" applyFill="1" applyBorder="1"/>
    <xf numFmtId="0" fontId="0" fillId="5" borderId="17" xfId="0" applyFill="1" applyBorder="1"/>
    <xf numFmtId="0" fontId="0" fillId="5" borderId="7" xfId="0" applyFill="1" applyBorder="1"/>
    <xf numFmtId="0" fontId="9" fillId="0" borderId="24" xfId="0" applyFont="1" applyBorder="1" applyAlignment="1">
      <alignment horizontal="centerContinuous" wrapText="1"/>
    </xf>
    <xf numFmtId="0" fontId="9" fillId="0" borderId="18" xfId="0" applyFont="1" applyBorder="1" applyAlignment="1">
      <alignment horizontal="centerContinuous" wrapText="1"/>
    </xf>
    <xf numFmtId="0" fontId="9" fillId="0" borderId="25" xfId="0" applyFont="1" applyBorder="1" applyAlignment="1">
      <alignment horizontal="centerContinuous" wrapText="1"/>
    </xf>
    <xf numFmtId="0" fontId="9" fillId="0" borderId="14" xfId="0" applyFont="1" applyBorder="1"/>
    <xf numFmtId="0" fontId="9" fillId="0" borderId="8" xfId="0" applyFont="1" applyBorder="1"/>
    <xf numFmtId="0" fontId="13" fillId="0" borderId="14" xfId="0" applyFont="1" applyBorder="1"/>
    <xf numFmtId="0" fontId="13" fillId="0" borderId="8" xfId="0" applyFont="1" applyBorder="1" applyAlignment="1">
      <alignment horizontal="center"/>
    </xf>
    <xf numFmtId="0" fontId="13" fillId="0" borderId="15" xfId="0" applyFont="1" applyBorder="1"/>
    <xf numFmtId="0" fontId="13" fillId="0" borderId="17" xfId="0" applyFont="1" applyBorder="1"/>
    <xf numFmtId="0" fontId="13" fillId="0" borderId="7" xfId="0" applyFont="1" applyBorder="1" applyAlignment="1">
      <alignment horizontal="center"/>
    </xf>
    <xf numFmtId="0" fontId="15" fillId="0" borderId="16" xfId="0" applyFont="1" applyBorder="1" applyAlignment="1">
      <alignment horizontal="center"/>
    </xf>
    <xf numFmtId="0" fontId="15" fillId="0" borderId="19" xfId="0" applyFont="1" applyBorder="1" applyAlignment="1">
      <alignment horizontal="center"/>
    </xf>
    <xf numFmtId="0" fontId="15" fillId="0" borderId="6" xfId="0" applyFont="1" applyBorder="1" applyAlignment="1">
      <alignment horizontal="center"/>
    </xf>
    <xf numFmtId="0" fontId="35" fillId="0" borderId="0" xfId="2" applyFont="1" applyAlignment="1">
      <alignment vertical="top" wrapText="1"/>
    </xf>
    <xf numFmtId="0" fontId="25" fillId="0" borderId="0" xfId="0" applyFont="1"/>
    <xf numFmtId="0" fontId="37" fillId="0" borderId="0" xfId="0" applyFont="1" applyAlignment="1">
      <alignment wrapText="1"/>
    </xf>
    <xf numFmtId="49" fontId="13" fillId="0" borderId="0" xfId="0" applyNumberFormat="1" applyFont="1"/>
    <xf numFmtId="49" fontId="13" fillId="0" borderId="0" xfId="0" applyNumberFormat="1" applyFont="1" applyAlignment="1">
      <alignment horizontal="left" wrapText="1"/>
    </xf>
    <xf numFmtId="49" fontId="0" fillId="0" borderId="0" xfId="0" applyNumberFormat="1" applyAlignment="1">
      <alignment horizontal="left"/>
    </xf>
    <xf numFmtId="0" fontId="5" fillId="0" borderId="0" xfId="0" applyFont="1" applyAlignment="1">
      <alignment vertical="center"/>
    </xf>
    <xf numFmtId="0" fontId="14" fillId="6" borderId="3" xfId="0" applyFont="1" applyFill="1" applyBorder="1" applyAlignment="1" applyProtection="1">
      <alignment horizontal="center" vertical="center" wrapText="1"/>
      <protection locked="0"/>
    </xf>
    <xf numFmtId="0" fontId="17" fillId="5" borderId="0" xfId="0" applyFont="1" applyFill="1" applyAlignment="1">
      <alignment horizontal="left" vertical="top" wrapText="1"/>
    </xf>
    <xf numFmtId="0" fontId="39" fillId="5" borderId="0" xfId="0" applyFont="1" applyFill="1" applyAlignment="1">
      <alignment horizontal="center" vertical="center"/>
    </xf>
    <xf numFmtId="0" fontId="0" fillId="5" borderId="8" xfId="0" applyFill="1" applyBorder="1" applyAlignment="1">
      <alignment wrapText="1"/>
    </xf>
    <xf numFmtId="3" fontId="12" fillId="3" borderId="21" xfId="0" applyNumberFormat="1" applyFont="1" applyFill="1" applyBorder="1" applyAlignment="1">
      <alignment horizontal="center" wrapText="1"/>
    </xf>
    <xf numFmtId="0" fontId="2" fillId="0" borderId="0" xfId="0" applyFont="1" applyAlignment="1" applyProtection="1">
      <alignment horizontal="center" vertical="center" wrapText="1"/>
      <protection locked="0"/>
    </xf>
    <xf numFmtId="0" fontId="41" fillId="0" borderId="0" xfId="0" applyFont="1"/>
    <xf numFmtId="0" fontId="4" fillId="4" borderId="0" xfId="0" applyFont="1" applyFill="1"/>
    <xf numFmtId="0" fontId="42" fillId="0" borderId="0" xfId="0" applyFont="1"/>
    <xf numFmtId="0" fontId="5" fillId="0" borderId="27" xfId="0" applyFont="1" applyBorder="1" applyAlignment="1">
      <alignment horizontal="center" wrapText="1"/>
    </xf>
    <xf numFmtId="0" fontId="9" fillId="0" borderId="33" xfId="0" applyFont="1" applyBorder="1" applyAlignment="1">
      <alignment horizontal="center" vertical="center" wrapText="1"/>
    </xf>
    <xf numFmtId="0" fontId="12" fillId="3" borderId="34" xfId="0" applyFont="1" applyFill="1" applyBorder="1" applyAlignment="1">
      <alignment horizontal="center" vertical="center" wrapText="1"/>
    </xf>
    <xf numFmtId="0" fontId="11" fillId="3" borderId="35" xfId="0" applyFont="1" applyFill="1" applyBorder="1" applyAlignment="1">
      <alignment vertical="center" justifyLastLine="1"/>
    </xf>
    <xf numFmtId="0" fontId="13" fillId="0" borderId="36" xfId="0" applyFont="1" applyBorder="1" applyAlignment="1">
      <alignment horizontal="right" wrapText="1"/>
    </xf>
    <xf numFmtId="0" fontId="13" fillId="0" borderId="37" xfId="0" applyFont="1" applyBorder="1" applyAlignment="1">
      <alignment horizontal="right" wrapText="1"/>
    </xf>
    <xf numFmtId="0" fontId="13" fillId="0" borderId="10" xfId="0" applyFont="1" applyBorder="1" applyAlignment="1">
      <alignment horizontal="right"/>
    </xf>
    <xf numFmtId="0" fontId="13" fillId="0" borderId="33" xfId="0" applyFont="1" applyBorder="1" applyAlignment="1">
      <alignment horizontal="right"/>
    </xf>
    <xf numFmtId="0" fontId="9" fillId="0" borderId="42"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21" xfId="0" applyFont="1" applyBorder="1" applyAlignment="1">
      <alignment horizontal="center" vertical="center" wrapText="1"/>
    </xf>
    <xf numFmtId="0" fontId="12" fillId="3" borderId="42" xfId="0" applyFont="1" applyFill="1" applyBorder="1" applyAlignment="1">
      <alignment horizontal="center" wrapText="1"/>
    </xf>
    <xf numFmtId="0" fontId="12" fillId="3" borderId="43" xfId="0" applyFont="1" applyFill="1" applyBorder="1" applyAlignment="1">
      <alignment horizontal="center" wrapText="1"/>
    </xf>
    <xf numFmtId="3" fontId="12" fillId="3" borderId="43" xfId="0" applyNumberFormat="1" applyFont="1" applyFill="1" applyBorder="1" applyAlignment="1">
      <alignment horizontal="center" wrapText="1"/>
    </xf>
    <xf numFmtId="0" fontId="12" fillId="3" borderId="45" xfId="0" applyFont="1" applyFill="1" applyBorder="1" applyAlignment="1">
      <alignment horizontal="center" wrapText="1"/>
    </xf>
    <xf numFmtId="3" fontId="12" fillId="3" borderId="44" xfId="0" applyNumberFormat="1" applyFont="1" applyFill="1" applyBorder="1" applyAlignment="1">
      <alignment horizontal="center" wrapText="1"/>
    </xf>
    <xf numFmtId="3" fontId="12" fillId="8" borderId="43" xfId="0" applyNumberFormat="1" applyFont="1" applyFill="1" applyBorder="1" applyAlignment="1">
      <alignment horizontal="center" wrapText="1"/>
    </xf>
    <xf numFmtId="0" fontId="9" fillId="11" borderId="21" xfId="0" applyFont="1" applyFill="1" applyBorder="1" applyAlignment="1">
      <alignment horizontal="center" vertical="center" wrapText="1"/>
    </xf>
    <xf numFmtId="0" fontId="13" fillId="11" borderId="28" xfId="0" applyFont="1" applyFill="1" applyBorder="1" applyAlignment="1" applyProtection="1">
      <alignment horizontal="center" vertical="center" wrapText="1"/>
      <protection locked="0"/>
    </xf>
    <xf numFmtId="0" fontId="43" fillId="4" borderId="31" xfId="1" applyFont="1" applyFill="1" applyBorder="1" applyAlignment="1" applyProtection="1">
      <alignment horizontal="center" vertical="center" wrapText="1"/>
    </xf>
    <xf numFmtId="0" fontId="47" fillId="0" borderId="32" xfId="0" applyFont="1" applyBorder="1" applyAlignment="1">
      <alignment horizontal="center" vertical="center" wrapText="1"/>
    </xf>
    <xf numFmtId="0" fontId="44" fillId="11" borderId="29" xfId="0" applyFont="1" applyFill="1" applyBorder="1" applyAlignment="1">
      <alignment horizontal="center" vertical="center" wrapText="1"/>
    </xf>
    <xf numFmtId="0" fontId="47" fillId="0" borderId="0" xfId="0" applyFont="1" applyAlignment="1">
      <alignment horizontal="center" vertical="center" wrapText="1"/>
    </xf>
    <xf numFmtId="0" fontId="47" fillId="0" borderId="0" xfId="0" applyFont="1"/>
    <xf numFmtId="0" fontId="4" fillId="0" borderId="0" xfId="0" quotePrefix="1" applyFont="1"/>
    <xf numFmtId="0" fontId="24" fillId="0" borderId="0" xfId="0" applyFont="1"/>
    <xf numFmtId="0" fontId="9" fillId="6" borderId="43" xfId="0" applyFont="1" applyFill="1" applyBorder="1" applyAlignment="1">
      <alignment horizontal="center" vertical="center" wrapText="1"/>
    </xf>
    <xf numFmtId="0" fontId="11" fillId="10" borderId="11" xfId="0" applyFont="1" applyFill="1" applyBorder="1"/>
    <xf numFmtId="0" fontId="11" fillId="10" borderId="12" xfId="0" applyFont="1" applyFill="1" applyBorder="1"/>
    <xf numFmtId="0" fontId="11" fillId="10" borderId="20" xfId="0" applyFont="1" applyFill="1" applyBorder="1"/>
    <xf numFmtId="0" fontId="8" fillId="2" borderId="10" xfId="0" applyFont="1" applyFill="1" applyBorder="1" applyAlignment="1">
      <alignment vertical="top" wrapText="1"/>
    </xf>
    <xf numFmtId="0" fontId="8" fillId="2" borderId="0" xfId="0" applyFont="1" applyFill="1" applyAlignment="1">
      <alignment vertical="top" wrapText="1"/>
    </xf>
    <xf numFmtId="0" fontId="13" fillId="0" borderId="0" xfId="0" applyFont="1" applyAlignment="1">
      <alignment horizontal="left"/>
    </xf>
    <xf numFmtId="0" fontId="4" fillId="0" borderId="17" xfId="0" applyFont="1" applyBorder="1"/>
    <xf numFmtId="0" fontId="4" fillId="0" borderId="19" xfId="0" applyFont="1" applyBorder="1"/>
    <xf numFmtId="0" fontId="24" fillId="0" borderId="17" xfId="0" applyFont="1" applyBorder="1"/>
    <xf numFmtId="0" fontId="16" fillId="0" borderId="0" xfId="2" applyFont="1"/>
    <xf numFmtId="0" fontId="17" fillId="7" borderId="0" xfId="2" applyFill="1"/>
    <xf numFmtId="0" fontId="14" fillId="14" borderId="3" xfId="0" applyFont="1" applyFill="1" applyBorder="1" applyAlignment="1" applyProtection="1">
      <alignment horizontal="center" vertical="center" wrapText="1"/>
      <protection locked="0"/>
    </xf>
    <xf numFmtId="0" fontId="48" fillId="0" borderId="0" xfId="2" applyFont="1"/>
    <xf numFmtId="49" fontId="13" fillId="0" borderId="26" xfId="0" applyNumberFormat="1" applyFont="1" applyBorder="1" applyAlignment="1" applyProtection="1">
      <alignment horizontal="center"/>
      <protection locked="0"/>
    </xf>
    <xf numFmtId="0" fontId="13" fillId="0" borderId="17" xfId="0" applyFont="1" applyBorder="1" applyAlignment="1" applyProtection="1">
      <alignment horizontal="center"/>
      <protection locked="0"/>
    </xf>
    <xf numFmtId="0" fontId="13" fillId="0" borderId="3" xfId="0" applyFont="1" applyBorder="1" applyAlignment="1" applyProtection="1">
      <alignment horizontal="center"/>
      <protection locked="0"/>
    </xf>
    <xf numFmtId="165" fontId="13" fillId="0" borderId="3" xfId="0" applyNumberFormat="1" applyFont="1" applyBorder="1" applyAlignment="1" applyProtection="1">
      <alignment horizontal="center"/>
      <protection locked="0"/>
    </xf>
    <xf numFmtId="49" fontId="13" fillId="0" borderId="3" xfId="0" applyNumberFormat="1" applyFont="1" applyBorder="1" applyAlignment="1" applyProtection="1">
      <alignment horizontal="center" wrapText="1"/>
      <protection locked="0"/>
    </xf>
    <xf numFmtId="3" fontId="13" fillId="0" borderId="3" xfId="0" applyNumberFormat="1" applyFont="1" applyBorder="1" applyAlignment="1" applyProtection="1">
      <alignment horizontal="center"/>
      <protection locked="0"/>
    </xf>
    <xf numFmtId="0" fontId="13" fillId="0" borderId="2" xfId="0" applyFont="1" applyBorder="1" applyAlignment="1" applyProtection="1">
      <alignment horizontal="center"/>
      <protection locked="0"/>
    </xf>
    <xf numFmtId="3" fontId="13" fillId="0" borderId="16" xfId="0" applyNumberFormat="1" applyFont="1" applyBorder="1" applyAlignment="1" applyProtection="1">
      <alignment horizontal="center"/>
      <protection locked="0"/>
    </xf>
    <xf numFmtId="3" fontId="13" fillId="0" borderId="23" xfId="0" applyNumberFormat="1" applyFont="1" applyBorder="1" applyAlignment="1" applyProtection="1">
      <alignment horizontal="center"/>
      <protection locked="0"/>
    </xf>
    <xf numFmtId="49" fontId="13" fillId="0" borderId="1" xfId="0" applyNumberFormat="1" applyFont="1" applyBorder="1" applyAlignment="1" applyProtection="1">
      <alignment horizontal="center"/>
      <protection locked="0"/>
    </xf>
    <xf numFmtId="0" fontId="13" fillId="0" borderId="3" xfId="0" quotePrefix="1" applyFont="1" applyBorder="1" applyAlignment="1" applyProtection="1">
      <alignment horizontal="center"/>
      <protection locked="0"/>
    </xf>
    <xf numFmtId="0" fontId="13" fillId="0" borderId="4" xfId="0" applyFont="1" applyBorder="1" applyAlignment="1" applyProtection="1">
      <alignment horizontal="center"/>
      <protection locked="0"/>
    </xf>
    <xf numFmtId="0" fontId="13" fillId="0" borderId="9" xfId="0" applyFont="1" applyBorder="1" applyAlignment="1" applyProtection="1">
      <alignment horizontal="center"/>
      <protection locked="0"/>
    </xf>
    <xf numFmtId="0" fontId="14" fillId="6" borderId="52" xfId="0" applyFont="1" applyFill="1" applyBorder="1" applyAlignment="1" applyProtection="1">
      <alignment horizontal="center" vertical="center" wrapText="1"/>
      <protection locked="0"/>
    </xf>
    <xf numFmtId="0" fontId="14" fillId="6" borderId="40" xfId="0" applyFont="1" applyFill="1" applyBorder="1" applyAlignment="1" applyProtection="1">
      <alignment horizontal="center" vertical="center" wrapText="1"/>
      <protection locked="0"/>
    </xf>
    <xf numFmtId="0" fontId="14" fillId="6" borderId="48" xfId="0" applyFont="1" applyFill="1" applyBorder="1" applyAlignment="1" applyProtection="1">
      <alignment horizontal="center" vertical="center" wrapText="1"/>
      <protection locked="0"/>
    </xf>
    <xf numFmtId="0" fontId="14" fillId="6" borderId="41" xfId="0" applyFont="1" applyFill="1" applyBorder="1" applyAlignment="1" applyProtection="1">
      <alignment horizontal="center" vertical="center" wrapText="1"/>
      <protection locked="0"/>
    </xf>
    <xf numFmtId="0" fontId="14" fillId="6" borderId="1" xfId="0" applyFont="1" applyFill="1" applyBorder="1" applyAlignment="1" applyProtection="1">
      <alignment horizontal="center" vertical="center" wrapText="1"/>
      <protection locked="0"/>
    </xf>
    <xf numFmtId="0" fontId="14" fillId="6" borderId="2" xfId="0" applyFont="1" applyFill="1" applyBorder="1" applyAlignment="1" applyProtection="1">
      <alignment horizontal="center" vertical="center" wrapText="1"/>
      <protection locked="0"/>
    </xf>
    <xf numFmtId="0" fontId="14" fillId="6" borderId="51" xfId="0" applyFont="1" applyFill="1" applyBorder="1" applyAlignment="1" applyProtection="1">
      <alignment horizontal="center" vertical="center" wrapText="1"/>
      <protection locked="0"/>
    </xf>
    <xf numFmtId="0" fontId="14" fillId="6" borderId="4" xfId="0" applyFont="1" applyFill="1" applyBorder="1" applyAlignment="1" applyProtection="1">
      <alignment horizontal="center" vertical="center" wrapText="1"/>
      <protection locked="0"/>
    </xf>
    <xf numFmtId="0" fontId="9" fillId="6" borderId="42" xfId="0" applyFont="1" applyFill="1" applyBorder="1" applyAlignment="1">
      <alignment horizontal="center" vertical="center" wrapText="1"/>
    </xf>
    <xf numFmtId="0" fontId="9" fillId="6" borderId="44" xfId="0" applyFont="1" applyFill="1" applyBorder="1" applyAlignment="1">
      <alignment horizontal="center" vertical="center" wrapText="1"/>
    </xf>
    <xf numFmtId="0" fontId="14" fillId="0" borderId="1" xfId="0" applyFont="1" applyBorder="1" applyAlignment="1" applyProtection="1">
      <alignment horizontal="center" vertical="center" wrapText="1"/>
      <protection locked="0"/>
    </xf>
    <xf numFmtId="0" fontId="14" fillId="14" borderId="6" xfId="0" applyFont="1" applyFill="1" applyBorder="1" applyAlignment="1" applyProtection="1">
      <alignment horizontal="center" vertical="center" wrapText="1"/>
      <protection locked="0"/>
    </xf>
    <xf numFmtId="0" fontId="14" fillId="0" borderId="51" xfId="0" applyFont="1" applyBorder="1" applyAlignment="1" applyProtection="1">
      <alignment horizontal="center" vertical="center" wrapText="1"/>
      <protection locked="0"/>
    </xf>
    <xf numFmtId="49" fontId="14" fillId="0" borderId="40" xfId="0" applyNumberFormat="1" applyFont="1" applyBorder="1" applyAlignment="1" applyProtection="1">
      <alignment horizontal="center" vertical="center" wrapText="1"/>
      <protection locked="0"/>
    </xf>
    <xf numFmtId="0" fontId="14" fillId="0" borderId="48" xfId="0" applyFont="1" applyBorder="1" applyAlignment="1" applyProtection="1">
      <alignment horizontal="center" vertical="center" wrapText="1"/>
      <protection locked="0"/>
    </xf>
    <xf numFmtId="164" fontId="14" fillId="0" borderId="48" xfId="0" applyNumberFormat="1" applyFont="1" applyBorder="1" applyAlignment="1" applyProtection="1">
      <alignment horizontal="center" vertical="center" wrapText="1"/>
      <protection locked="0"/>
    </xf>
    <xf numFmtId="20" fontId="14" fillId="0" borderId="48" xfId="0" applyNumberFormat="1" applyFont="1" applyBorder="1" applyAlignment="1" applyProtection="1">
      <alignment horizontal="center" vertical="center" wrapText="1"/>
      <protection locked="0"/>
    </xf>
    <xf numFmtId="0" fontId="14" fillId="0" borderId="40" xfId="0" applyFont="1" applyBorder="1" applyAlignment="1" applyProtection="1">
      <alignment horizontal="center" vertical="center" wrapText="1"/>
      <protection locked="0"/>
    </xf>
    <xf numFmtId="0" fontId="14" fillId="6" borderId="59" xfId="0" applyFont="1" applyFill="1" applyBorder="1" applyAlignment="1" applyProtection="1">
      <alignment horizontal="center" vertical="center" wrapText="1"/>
      <protection locked="0"/>
    </xf>
    <xf numFmtId="0" fontId="14" fillId="0" borderId="47" xfId="0" applyFont="1" applyBorder="1" applyAlignment="1" applyProtection="1">
      <alignment horizontal="center" vertical="center" wrapText="1"/>
      <protection locked="0"/>
    </xf>
    <xf numFmtId="0" fontId="14" fillId="14" borderId="48" xfId="0" applyFont="1" applyFill="1" applyBorder="1" applyAlignment="1" applyProtection="1">
      <alignment horizontal="center" vertical="center" wrapText="1"/>
      <protection locked="0"/>
    </xf>
    <xf numFmtId="0" fontId="14" fillId="0" borderId="41" xfId="0" applyFont="1" applyBorder="1" applyAlignment="1" applyProtection="1">
      <alignment horizontal="center" vertical="center" wrapText="1"/>
      <protection locked="0"/>
    </xf>
    <xf numFmtId="0" fontId="14" fillId="0" borderId="60" xfId="0" applyFont="1" applyBorder="1" applyAlignment="1" applyProtection="1">
      <alignment horizontal="center" vertical="center" wrapText="1"/>
      <protection locked="0"/>
    </xf>
    <xf numFmtId="0" fontId="13" fillId="6" borderId="40" xfId="0" applyFont="1" applyFill="1" applyBorder="1" applyAlignment="1" applyProtection="1">
      <alignment horizontal="center" vertical="center" wrapText="1"/>
      <protection locked="0"/>
    </xf>
    <xf numFmtId="0" fontId="2" fillId="0" borderId="32" xfId="0" applyFont="1" applyBorder="1" applyAlignment="1" applyProtection="1">
      <alignment horizontal="center" vertical="center" wrapText="1"/>
      <protection locked="0"/>
    </xf>
    <xf numFmtId="0" fontId="13" fillId="11" borderId="60" xfId="0" applyFont="1" applyFill="1" applyBorder="1" applyAlignment="1" applyProtection="1">
      <alignment horizontal="center" vertical="center" wrapText="1"/>
      <protection locked="0"/>
    </xf>
    <xf numFmtId="0" fontId="14" fillId="14" borderId="52" xfId="0" applyFont="1" applyFill="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13" fillId="11" borderId="22" xfId="0" applyFont="1" applyFill="1" applyBorder="1" applyAlignment="1" applyProtection="1">
      <alignment horizontal="center" vertical="center" wrapText="1"/>
      <protection locked="0"/>
    </xf>
    <xf numFmtId="0" fontId="14" fillId="14" borderId="56" xfId="0" applyFont="1" applyFill="1" applyBorder="1" applyAlignment="1" applyProtection="1">
      <alignment horizontal="center" vertical="center" wrapText="1"/>
      <protection locked="0"/>
    </xf>
    <xf numFmtId="0" fontId="14" fillId="14" borderId="64" xfId="0" applyFont="1" applyFill="1" applyBorder="1" applyAlignment="1" applyProtection="1">
      <alignment horizontal="center" vertical="center" wrapText="1"/>
      <protection locked="0"/>
    </xf>
    <xf numFmtId="0" fontId="14" fillId="14" borderId="61" xfId="0" applyFont="1" applyFill="1" applyBorder="1" applyAlignment="1" applyProtection="1">
      <alignment horizontal="center" vertical="center" wrapText="1"/>
      <protection locked="0"/>
    </xf>
    <xf numFmtId="0" fontId="52" fillId="0" borderId="0" xfId="0" applyFont="1"/>
    <xf numFmtId="0" fontId="17" fillId="0" borderId="0" xfId="0" applyFont="1"/>
    <xf numFmtId="0" fontId="16" fillId="0" borderId="0" xfId="0" applyFont="1"/>
    <xf numFmtId="0" fontId="0" fillId="0" borderId="0" xfId="0" applyAlignment="1">
      <alignment horizontal="left" indent="2"/>
    </xf>
    <xf numFmtId="0" fontId="11" fillId="10" borderId="12" xfId="0" applyFont="1" applyFill="1" applyBorder="1" applyAlignment="1">
      <alignment vertical="center" justifyLastLine="1"/>
    </xf>
    <xf numFmtId="0" fontId="53" fillId="0" borderId="0" xfId="0" applyFont="1"/>
    <xf numFmtId="0" fontId="11" fillId="10" borderId="49" xfId="0" applyFont="1" applyFill="1" applyBorder="1" applyAlignment="1">
      <alignment vertical="center" justifyLastLine="1"/>
    </xf>
    <xf numFmtId="0" fontId="11" fillId="10" borderId="32" xfId="0" applyFont="1" applyFill="1" applyBorder="1" applyAlignment="1">
      <alignment vertical="center" justifyLastLine="1"/>
    </xf>
    <xf numFmtId="0" fontId="14" fillId="14" borderId="2" xfId="0" applyFont="1" applyFill="1" applyBorder="1" applyAlignment="1" applyProtection="1">
      <alignment horizontal="center" vertical="center" wrapText="1"/>
      <protection locked="0"/>
    </xf>
    <xf numFmtId="0" fontId="14" fillId="14" borderId="4" xfId="0" applyFont="1" applyFill="1" applyBorder="1" applyAlignment="1" applyProtection="1">
      <alignment horizontal="center" vertical="center" wrapText="1"/>
      <protection locked="0"/>
    </xf>
    <xf numFmtId="0" fontId="14" fillId="6" borderId="16" xfId="0" applyFont="1" applyFill="1" applyBorder="1" applyAlignment="1" applyProtection="1">
      <alignment horizontal="center" vertical="center" wrapText="1"/>
      <protection locked="0"/>
    </xf>
    <xf numFmtId="0" fontId="14" fillId="6" borderId="70" xfId="0" applyFont="1" applyFill="1" applyBorder="1" applyAlignment="1" applyProtection="1">
      <alignment horizontal="center" vertical="center" wrapText="1"/>
      <protection locked="0"/>
    </xf>
    <xf numFmtId="0" fontId="9" fillId="6" borderId="3" xfId="0" applyFont="1" applyFill="1" applyBorder="1" applyAlignment="1">
      <alignment horizontal="center" vertical="center" wrapText="1"/>
    </xf>
    <xf numFmtId="0" fontId="9" fillId="15" borderId="3" xfId="0" applyFont="1" applyFill="1" applyBorder="1" applyAlignment="1">
      <alignment horizontal="center" vertical="center" wrapText="1"/>
    </xf>
    <xf numFmtId="0" fontId="13" fillId="0" borderId="0" xfId="0" applyFont="1" applyAlignment="1">
      <alignment vertical="center" wrapText="1"/>
    </xf>
    <xf numFmtId="0" fontId="0" fillId="0" borderId="0" xfId="0" applyAlignment="1">
      <alignment horizontal="left"/>
    </xf>
    <xf numFmtId="49" fontId="13" fillId="0" borderId="71" xfId="0" applyNumberFormat="1" applyFont="1" applyBorder="1" applyAlignment="1" applyProtection="1">
      <alignment horizontal="center" vertical="center" wrapText="1"/>
      <protection hidden="1"/>
    </xf>
    <xf numFmtId="0" fontId="13" fillId="0" borderId="71" xfId="0" applyFont="1" applyBorder="1" applyAlignment="1" applyProtection="1">
      <alignment horizontal="center" vertical="center" wrapText="1"/>
      <protection hidden="1"/>
    </xf>
    <xf numFmtId="164" fontId="13" fillId="0" borderId="71" xfId="0" applyNumberFormat="1" applyFont="1" applyBorder="1" applyAlignment="1" applyProtection="1">
      <alignment horizontal="center" vertical="center" wrapText="1"/>
      <protection hidden="1"/>
    </xf>
    <xf numFmtId="20" fontId="13" fillId="0" borderId="71" xfId="0" applyNumberFormat="1" applyFont="1" applyBorder="1" applyAlignment="1" applyProtection="1">
      <alignment horizontal="center" vertical="center" wrapText="1"/>
      <protection hidden="1"/>
    </xf>
    <xf numFmtId="0" fontId="6" fillId="0" borderId="0" xfId="1" applyAlignment="1" applyProtection="1"/>
    <xf numFmtId="0" fontId="54" fillId="15" borderId="3" xfId="0" applyFont="1" applyFill="1" applyBorder="1" applyAlignment="1">
      <alignment horizontal="center" vertical="center" wrapText="1"/>
    </xf>
    <xf numFmtId="20" fontId="13" fillId="0" borderId="71" xfId="0" applyNumberFormat="1" applyFont="1" applyBorder="1" applyAlignment="1" applyProtection="1">
      <alignment horizontal="center" vertical="center" wrapText="1"/>
      <protection locked="0"/>
    </xf>
    <xf numFmtId="0" fontId="13" fillId="0" borderId="0" xfId="0" applyFont="1" applyAlignment="1">
      <alignment horizontal="center" vertical="center"/>
    </xf>
    <xf numFmtId="0" fontId="58" fillId="0" borderId="0" xfId="0" applyFont="1"/>
    <xf numFmtId="0" fontId="56" fillId="0" borderId="0" xfId="0" applyFont="1" applyAlignment="1">
      <alignment horizontal="center" vertical="center"/>
    </xf>
    <xf numFmtId="0" fontId="56" fillId="0" borderId="0" xfId="0" applyFont="1" applyAlignment="1">
      <alignment vertical="center" wrapText="1"/>
    </xf>
    <xf numFmtId="0" fontId="59" fillId="0" borderId="33" xfId="0" applyFont="1" applyBorder="1" applyAlignment="1">
      <alignment horizontal="center" vertical="center" wrapText="1"/>
    </xf>
    <xf numFmtId="0" fontId="51" fillId="6" borderId="3" xfId="1" applyFont="1" applyFill="1" applyBorder="1" applyAlignment="1" applyProtection="1">
      <alignment horizontal="center" vertical="center" wrapText="1"/>
    </xf>
    <xf numFmtId="0" fontId="58" fillId="0" borderId="0" xfId="0" applyFont="1" applyAlignment="1">
      <alignment vertical="center"/>
    </xf>
    <xf numFmtId="0" fontId="0" fillId="0" borderId="0" xfId="0" applyAlignment="1">
      <alignment vertical="center"/>
    </xf>
    <xf numFmtId="0" fontId="61" fillId="15" borderId="3" xfId="0" applyFont="1" applyFill="1" applyBorder="1" applyAlignment="1">
      <alignment vertical="center"/>
    </xf>
    <xf numFmtId="0" fontId="62" fillId="6" borderId="3" xfId="0" applyFont="1" applyFill="1" applyBorder="1" applyAlignment="1">
      <alignment horizontal="center" vertical="center"/>
    </xf>
    <xf numFmtId="0" fontId="14" fillId="3" borderId="48" xfId="0" applyFont="1" applyFill="1" applyBorder="1" applyAlignment="1" applyProtection="1">
      <alignment horizontal="center" vertical="center" wrapText="1"/>
      <protection locked="0"/>
    </xf>
    <xf numFmtId="0" fontId="11" fillId="5" borderId="12" xfId="0" applyFont="1" applyFill="1" applyBorder="1" applyAlignment="1">
      <alignment vertical="center" justifyLastLine="1"/>
    </xf>
    <xf numFmtId="0" fontId="14" fillId="5" borderId="26" xfId="0" applyFont="1" applyFill="1" applyBorder="1" applyAlignment="1" applyProtection="1">
      <alignment horizontal="center" vertical="center" wrapText="1"/>
      <protection hidden="1"/>
    </xf>
    <xf numFmtId="0" fontId="14" fillId="5" borderId="13"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locked="0"/>
    </xf>
    <xf numFmtId="0" fontId="14" fillId="6" borderId="3" xfId="0" applyFont="1" applyFill="1" applyBorder="1" applyAlignment="1" applyProtection="1">
      <alignment horizontal="left" vertical="center" wrapText="1"/>
      <protection locked="0"/>
    </xf>
    <xf numFmtId="0" fontId="44" fillId="6" borderId="32" xfId="0" applyFont="1" applyFill="1" applyBorder="1" applyAlignment="1">
      <alignment horizontal="center" vertical="center" wrapText="1"/>
    </xf>
    <xf numFmtId="0" fontId="11" fillId="5" borderId="11" xfId="0" applyFont="1" applyFill="1" applyBorder="1" applyAlignment="1">
      <alignment vertical="center" justifyLastLine="1"/>
    </xf>
    <xf numFmtId="0" fontId="11" fillId="11" borderId="21" xfId="0" applyFont="1" applyFill="1" applyBorder="1" applyAlignment="1">
      <alignment horizontal="center" vertical="center" justifyLastLine="1"/>
    </xf>
    <xf numFmtId="0" fontId="11" fillId="10" borderId="67" xfId="0" applyFont="1" applyFill="1" applyBorder="1" applyAlignment="1">
      <alignment vertical="center" justifyLastLine="1"/>
    </xf>
    <xf numFmtId="0" fontId="11" fillId="10" borderId="68" xfId="0" applyFont="1" applyFill="1" applyBorder="1" applyAlignment="1">
      <alignment vertical="center" justifyLastLine="1"/>
    </xf>
    <xf numFmtId="0" fontId="14" fillId="14" borderId="63" xfId="0" applyFont="1" applyFill="1" applyBorder="1" applyAlignment="1" applyProtection="1">
      <alignment horizontal="center" vertical="center" wrapText="1"/>
      <protection locked="0"/>
    </xf>
    <xf numFmtId="0" fontId="11" fillId="10" borderId="72" xfId="0" applyFont="1" applyFill="1" applyBorder="1" applyAlignment="1">
      <alignment vertical="center" justifyLastLine="1"/>
    </xf>
    <xf numFmtId="0" fontId="11" fillId="10" borderId="69" xfId="0" applyFont="1" applyFill="1" applyBorder="1" applyAlignment="1">
      <alignment vertical="center" justifyLastLine="1"/>
    </xf>
    <xf numFmtId="0" fontId="11" fillId="10" borderId="57" xfId="0" applyFont="1" applyFill="1" applyBorder="1" applyAlignment="1">
      <alignment vertical="center" justifyLastLine="1"/>
    </xf>
    <xf numFmtId="0" fontId="11" fillId="10" borderId="50" xfId="0" applyFont="1" applyFill="1" applyBorder="1" applyAlignment="1">
      <alignment vertical="center" justifyLastLine="1"/>
    </xf>
    <xf numFmtId="0" fontId="11" fillId="10" borderId="53" xfId="0" applyFont="1" applyFill="1" applyBorder="1" applyAlignment="1">
      <alignment vertical="center" justifyLastLine="1"/>
    </xf>
    <xf numFmtId="0" fontId="11" fillId="10" borderId="54" xfId="0" applyFont="1" applyFill="1" applyBorder="1" applyAlignment="1">
      <alignment vertical="center" justifyLastLine="1"/>
    </xf>
    <xf numFmtId="0" fontId="11" fillId="10" borderId="55" xfId="0" applyFont="1" applyFill="1" applyBorder="1" applyAlignment="1">
      <alignment vertical="center" justifyLastLine="1"/>
    </xf>
    <xf numFmtId="0" fontId="11" fillId="10" borderId="29" xfId="0" applyFont="1" applyFill="1" applyBorder="1" applyAlignment="1">
      <alignment vertical="center" justifyLastLine="1"/>
    </xf>
    <xf numFmtId="0" fontId="14" fillId="0" borderId="3" xfId="0" applyFont="1" applyBorder="1" applyAlignment="1" applyProtection="1">
      <alignment horizontal="center" vertical="center" wrapText="1"/>
      <protection locked="0"/>
    </xf>
    <xf numFmtId="164" fontId="14" fillId="0" borderId="3" xfId="0" applyNumberFormat="1" applyFont="1" applyBorder="1" applyAlignment="1" applyProtection="1">
      <alignment horizontal="center" vertical="center" wrapText="1"/>
      <protection locked="0"/>
    </xf>
    <xf numFmtId="20" fontId="14" fillId="0" borderId="3" xfId="0" applyNumberFormat="1" applyFont="1" applyBorder="1" applyAlignment="1" applyProtection="1">
      <alignment horizontal="center" vertical="center" wrapText="1"/>
      <protection locked="0"/>
    </xf>
    <xf numFmtId="0" fontId="13" fillId="6" borderId="3" xfId="0" applyFont="1" applyFill="1" applyBorder="1" applyAlignment="1" applyProtection="1">
      <alignment horizontal="center" vertical="center" wrapText="1"/>
      <protection locked="0"/>
    </xf>
    <xf numFmtId="0" fontId="69" fillId="0" borderId="0" xfId="0" applyFont="1" applyAlignment="1">
      <alignment horizontal="center" vertical="center"/>
    </xf>
    <xf numFmtId="0" fontId="67" fillId="11" borderId="28" xfId="0" applyFont="1" applyFill="1" applyBorder="1" applyAlignment="1">
      <alignment horizontal="center" vertical="center" wrapText="1"/>
    </xf>
    <xf numFmtId="0" fontId="67" fillId="11" borderId="38" xfId="0" applyFont="1" applyFill="1" applyBorder="1" applyAlignment="1">
      <alignment horizontal="center" vertical="center" wrapText="1"/>
    </xf>
    <xf numFmtId="0" fontId="44" fillId="13" borderId="29" xfId="0" applyFont="1" applyFill="1" applyBorder="1" applyAlignment="1">
      <alignment horizontal="center" vertical="center" wrapText="1"/>
    </xf>
    <xf numFmtId="0" fontId="46" fillId="9" borderId="29" xfId="0" applyFont="1" applyFill="1" applyBorder="1" applyAlignment="1">
      <alignment horizontal="center" vertical="center" wrapText="1"/>
    </xf>
    <xf numFmtId="0" fontId="9" fillId="0" borderId="46" xfId="0" applyFont="1" applyBorder="1" applyAlignment="1">
      <alignment horizontal="center" vertical="center" wrapText="1"/>
    </xf>
    <xf numFmtId="164" fontId="9" fillId="0" borderId="43" xfId="0" applyNumberFormat="1" applyFont="1" applyBorder="1" applyAlignment="1">
      <alignment horizontal="center" vertical="center" wrapText="1"/>
    </xf>
    <xf numFmtId="0" fontId="50" fillId="6" borderId="43" xfId="1" applyFont="1" applyFill="1" applyBorder="1" applyAlignment="1" applyProtection="1">
      <alignment horizontal="center" vertical="center" wrapText="1"/>
    </xf>
    <xf numFmtId="0" fontId="9" fillId="14" borderId="73" xfId="0" applyFont="1" applyFill="1" applyBorder="1" applyAlignment="1">
      <alignment horizontal="center" vertical="center" wrapText="1"/>
    </xf>
    <xf numFmtId="0" fontId="9" fillId="14" borderId="74" xfId="0" applyFont="1" applyFill="1" applyBorder="1" applyAlignment="1">
      <alignment horizontal="center" vertical="center" wrapText="1"/>
    </xf>
    <xf numFmtId="0" fontId="9" fillId="14" borderId="46" xfId="0" applyFont="1" applyFill="1" applyBorder="1" applyAlignment="1">
      <alignment horizontal="center" vertical="center" wrapText="1"/>
    </xf>
    <xf numFmtId="0" fontId="9" fillId="14" borderId="20" xfId="0" applyFont="1" applyFill="1" applyBorder="1" applyAlignment="1">
      <alignment horizontal="center" vertical="center" wrapText="1"/>
    </xf>
    <xf numFmtId="0" fontId="9" fillId="6" borderId="45" xfId="0" applyFont="1" applyFill="1" applyBorder="1" applyAlignment="1">
      <alignment horizontal="center" vertical="center" wrapText="1"/>
    </xf>
    <xf numFmtId="0" fontId="9" fillId="6" borderId="46" xfId="0" applyFont="1" applyFill="1" applyBorder="1" applyAlignment="1">
      <alignment horizontal="center" vertical="center" wrapText="1"/>
    </xf>
    <xf numFmtId="0" fontId="9" fillId="14" borderId="42" xfId="0" applyFont="1" applyFill="1" applyBorder="1" applyAlignment="1">
      <alignment horizontal="center" vertical="center" wrapText="1"/>
    </xf>
    <xf numFmtId="0" fontId="9" fillId="14" borderId="43" xfId="0" applyFont="1" applyFill="1" applyBorder="1" applyAlignment="1">
      <alignment horizontal="center" vertical="center" wrapText="1"/>
    </xf>
    <xf numFmtId="0" fontId="9" fillId="14" borderId="45" xfId="0" applyFont="1" applyFill="1" applyBorder="1" applyAlignment="1">
      <alignment horizontal="center" vertical="center" wrapText="1"/>
    </xf>
    <xf numFmtId="0" fontId="27" fillId="13" borderId="42" xfId="0" applyFont="1" applyFill="1" applyBorder="1" applyAlignment="1">
      <alignment horizontal="center" vertical="center" wrapText="1"/>
    </xf>
    <xf numFmtId="0" fontId="27" fillId="13" borderId="43" xfId="0" applyFont="1" applyFill="1" applyBorder="1" applyAlignment="1">
      <alignment horizontal="center" vertical="center" wrapText="1"/>
    </xf>
    <xf numFmtId="0" fontId="27" fillId="13" borderId="45" xfId="0" applyFont="1" applyFill="1" applyBorder="1" applyAlignment="1">
      <alignment horizontal="center" vertical="center" wrapText="1"/>
    </xf>
    <xf numFmtId="0" fontId="27" fillId="13" borderId="21"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9" fillId="12" borderId="42" xfId="0" applyFont="1" applyFill="1" applyBorder="1" applyAlignment="1">
      <alignment horizontal="center" vertical="center" wrapText="1"/>
    </xf>
    <xf numFmtId="0" fontId="9" fillId="12" borderId="45" xfId="0" applyFont="1" applyFill="1" applyBorder="1" applyAlignment="1">
      <alignment horizontal="center" vertical="center" wrapText="1"/>
    </xf>
    <xf numFmtId="0" fontId="9" fillId="12" borderId="46" xfId="0" applyFont="1" applyFill="1" applyBorder="1" applyAlignment="1">
      <alignment horizontal="center" vertical="center" wrapText="1"/>
    </xf>
    <xf numFmtId="0" fontId="9" fillId="12" borderId="43" xfId="0" applyFont="1" applyFill="1" applyBorder="1" applyAlignment="1">
      <alignment horizontal="center" vertical="center" wrapText="1"/>
    </xf>
    <xf numFmtId="0" fontId="9" fillId="12" borderId="44" xfId="0" applyFont="1" applyFill="1" applyBorder="1" applyAlignment="1">
      <alignment horizontal="center" vertical="center" wrapText="1"/>
    </xf>
    <xf numFmtId="0" fontId="63" fillId="5" borderId="11" xfId="0" applyFont="1" applyFill="1" applyBorder="1" applyAlignment="1">
      <alignment horizontal="center" vertical="center" wrapText="1"/>
    </xf>
    <xf numFmtId="0" fontId="5" fillId="0" borderId="12" xfId="0" applyFont="1" applyBorder="1" applyAlignment="1">
      <alignment horizontal="center" wrapText="1"/>
    </xf>
    <xf numFmtId="0" fontId="14" fillId="6" borderId="48" xfId="0" applyFont="1" applyFill="1" applyBorder="1" applyAlignment="1" applyProtection="1">
      <alignment horizontal="left" vertical="center" wrapText="1"/>
      <protection locked="0"/>
    </xf>
    <xf numFmtId="0" fontId="13" fillId="6" borderId="48" xfId="0" applyFont="1" applyFill="1" applyBorder="1" applyAlignment="1" applyProtection="1">
      <alignment horizontal="center" vertical="center" wrapText="1"/>
      <protection locked="0"/>
    </xf>
    <xf numFmtId="0" fontId="14" fillId="14" borderId="41" xfId="0" applyFont="1" applyFill="1" applyBorder="1" applyAlignment="1" applyProtection="1">
      <alignment horizontal="center" vertical="center" wrapText="1"/>
      <protection hidden="1"/>
    </xf>
    <xf numFmtId="49" fontId="14" fillId="0" borderId="1" xfId="0" applyNumberFormat="1" applyFont="1" applyBorder="1" applyAlignment="1" applyProtection="1">
      <alignment horizontal="center" vertical="center" wrapText="1"/>
      <protection locked="0"/>
    </xf>
    <xf numFmtId="0" fontId="14" fillId="14" borderId="2" xfId="0" applyFont="1" applyFill="1" applyBorder="1" applyAlignment="1" applyProtection="1">
      <alignment horizontal="center" vertical="center" wrapText="1"/>
      <protection hidden="1"/>
    </xf>
    <xf numFmtId="49" fontId="14" fillId="0" borderId="51" xfId="0" applyNumberFormat="1" applyFont="1" applyBorder="1" applyAlignment="1" applyProtection="1">
      <alignment horizontal="center" vertical="center" wrapText="1"/>
      <protection locked="0"/>
    </xf>
    <xf numFmtId="0" fontId="14" fillId="0" borderId="52" xfId="0" applyFont="1" applyBorder="1" applyAlignment="1" applyProtection="1">
      <alignment horizontal="center" vertical="center" wrapText="1"/>
      <protection locked="0"/>
    </xf>
    <xf numFmtId="164" fontId="14" fillId="0" borderId="52" xfId="0" applyNumberFormat="1" applyFont="1" applyBorder="1" applyAlignment="1" applyProtection="1">
      <alignment horizontal="center" vertical="center" wrapText="1"/>
      <protection locked="0"/>
    </xf>
    <xf numFmtId="20" fontId="14" fillId="0" borderId="52" xfId="0" applyNumberFormat="1" applyFont="1" applyBorder="1" applyAlignment="1" applyProtection="1">
      <alignment horizontal="center" vertical="center" wrapText="1"/>
      <protection locked="0"/>
    </xf>
    <xf numFmtId="0" fontId="14" fillId="6" borderId="52" xfId="0" applyFont="1" applyFill="1" applyBorder="1" applyAlignment="1" applyProtection="1">
      <alignment horizontal="left" vertical="center" wrapText="1"/>
      <protection locked="0"/>
    </xf>
    <xf numFmtId="0" fontId="13" fillId="6" borderId="52" xfId="0" applyFont="1" applyFill="1" applyBorder="1" applyAlignment="1" applyProtection="1">
      <alignment horizontal="center" vertical="center" wrapText="1"/>
      <protection locked="0"/>
    </xf>
    <xf numFmtId="0" fontId="14" fillId="3" borderId="52" xfId="0" applyFont="1" applyFill="1" applyBorder="1" applyAlignment="1" applyProtection="1">
      <alignment horizontal="center" vertical="center" wrapText="1"/>
      <protection locked="0"/>
    </xf>
    <xf numFmtId="0" fontId="14" fillId="14" borderId="4" xfId="0" applyFont="1" applyFill="1" applyBorder="1" applyAlignment="1" applyProtection="1">
      <alignment horizontal="center" vertical="center" wrapText="1"/>
      <protection hidden="1"/>
    </xf>
    <xf numFmtId="0" fontId="14" fillId="0" borderId="6" xfId="0" applyFont="1" applyBorder="1" applyAlignment="1" applyProtection="1">
      <alignment horizontal="center" vertical="center" wrapText="1"/>
      <protection locked="0"/>
    </xf>
    <xf numFmtId="0" fontId="14" fillId="0" borderId="56" xfId="0" applyFont="1" applyBorder="1" applyAlignment="1" applyProtection="1">
      <alignment horizontal="center" vertical="center" wrapText="1"/>
      <protection locked="0"/>
    </xf>
    <xf numFmtId="0" fontId="14" fillId="6" borderId="41" xfId="0" applyFont="1" applyFill="1" applyBorder="1" applyAlignment="1" applyProtection="1">
      <alignment horizontal="left" vertical="center" wrapText="1"/>
      <protection locked="0"/>
    </xf>
    <xf numFmtId="0" fontId="14" fillId="6" borderId="2" xfId="0" applyFont="1" applyFill="1" applyBorder="1" applyAlignment="1" applyProtection="1">
      <alignment horizontal="left" vertical="center" wrapText="1"/>
      <protection locked="0"/>
    </xf>
    <xf numFmtId="0" fontId="14" fillId="6" borderId="4" xfId="0" applyFont="1" applyFill="1" applyBorder="1" applyAlignment="1" applyProtection="1">
      <alignment horizontal="left" vertical="center" wrapText="1"/>
      <protection locked="0"/>
    </xf>
    <xf numFmtId="0" fontId="14" fillId="14" borderId="47" xfId="0" applyFont="1" applyFill="1" applyBorder="1" applyAlignment="1" applyProtection="1">
      <alignment horizontal="center" vertical="center" wrapText="1"/>
      <protection locked="0"/>
    </xf>
    <xf numFmtId="0" fontId="14" fillId="14" borderId="41" xfId="0" applyFont="1" applyFill="1" applyBorder="1" applyAlignment="1" applyProtection="1">
      <alignment horizontal="center" vertical="center" wrapText="1"/>
      <protection locked="0"/>
    </xf>
    <xf numFmtId="0" fontId="14" fillId="14" borderId="59" xfId="0" applyFont="1" applyFill="1" applyBorder="1" applyAlignment="1" applyProtection="1">
      <alignment horizontal="center" vertical="center" wrapText="1"/>
      <protection locked="0"/>
    </xf>
    <xf numFmtId="0" fontId="14" fillId="14" borderId="16" xfId="0" applyFont="1" applyFill="1" applyBorder="1" applyAlignment="1" applyProtection="1">
      <alignment horizontal="center" vertical="center" wrapText="1"/>
      <protection locked="0"/>
    </xf>
    <xf numFmtId="0" fontId="14" fillId="14" borderId="70" xfId="0" applyFont="1" applyFill="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14" fillId="0" borderId="23" xfId="0" applyFont="1" applyBorder="1" applyAlignment="1" applyProtection="1">
      <alignment horizontal="center" vertical="center" wrapText="1"/>
      <protection locked="0"/>
    </xf>
    <xf numFmtId="0" fontId="14" fillId="0" borderId="75" xfId="0" applyFont="1" applyBorder="1" applyAlignment="1" applyProtection="1">
      <alignment horizontal="center" vertical="center" wrapText="1"/>
      <protection locked="0"/>
    </xf>
    <xf numFmtId="0" fontId="27" fillId="13" borderId="44" xfId="0" applyFont="1" applyFill="1" applyBorder="1" applyAlignment="1">
      <alignment horizontal="center" vertical="center" wrapText="1"/>
    </xf>
    <xf numFmtId="0" fontId="27" fillId="13" borderId="46" xfId="0" applyFont="1" applyFill="1" applyBorder="1" applyAlignment="1">
      <alignment horizontal="center" vertical="center" wrapText="1"/>
    </xf>
    <xf numFmtId="0" fontId="13" fillId="6" borderId="1" xfId="0" applyFont="1" applyFill="1" applyBorder="1" applyAlignment="1" applyProtection="1">
      <alignment horizontal="center" vertical="center" wrapText="1"/>
      <protection locked="0"/>
    </xf>
    <xf numFmtId="0" fontId="13" fillId="6" borderId="51" xfId="0" applyFont="1" applyFill="1" applyBorder="1" applyAlignment="1" applyProtection="1">
      <alignment horizontal="center" vertical="center" wrapText="1"/>
      <protection locked="0"/>
    </xf>
    <xf numFmtId="0" fontId="14" fillId="3" borderId="41" xfId="0" applyFont="1" applyFill="1" applyBorder="1" applyAlignment="1" applyProtection="1">
      <alignment horizontal="center" vertical="center" wrapText="1"/>
      <protection locked="0"/>
    </xf>
    <xf numFmtId="0" fontId="14" fillId="3" borderId="2" xfId="0" applyFont="1" applyFill="1" applyBorder="1" applyAlignment="1" applyProtection="1">
      <alignment horizontal="center" vertical="center" wrapText="1"/>
      <protection locked="0"/>
    </xf>
    <xf numFmtId="0" fontId="14" fillId="3" borderId="4" xfId="0" applyFont="1" applyFill="1" applyBorder="1" applyAlignment="1" applyProtection="1">
      <alignment horizontal="center" vertical="center" wrapText="1"/>
      <protection locked="0"/>
    </xf>
    <xf numFmtId="0" fontId="63" fillId="5" borderId="12" xfId="0" applyFont="1" applyFill="1" applyBorder="1" applyAlignment="1">
      <alignment horizontal="center" vertical="center" wrapText="1"/>
    </xf>
    <xf numFmtId="0" fontId="67" fillId="7" borderId="40" xfId="0" applyFont="1" applyFill="1" applyBorder="1" applyAlignment="1">
      <alignment horizontal="center" vertical="center" wrapText="1"/>
    </xf>
    <xf numFmtId="0" fontId="67" fillId="7" borderId="48" xfId="0" applyFont="1" applyFill="1" applyBorder="1" applyAlignment="1">
      <alignment horizontal="center" vertical="center" wrapText="1"/>
    </xf>
    <xf numFmtId="164" fontId="67" fillId="7" borderId="48" xfId="0" applyNumberFormat="1" applyFont="1" applyFill="1" applyBorder="1" applyAlignment="1">
      <alignment horizontal="center" vertical="center" wrapText="1"/>
    </xf>
    <xf numFmtId="20" fontId="67" fillId="7" borderId="48" xfId="0" applyNumberFormat="1" applyFont="1" applyFill="1" applyBorder="1" applyAlignment="1">
      <alignment horizontal="center" vertical="center" wrapText="1"/>
    </xf>
    <xf numFmtId="0" fontId="68" fillId="7" borderId="48" xfId="0" applyFont="1" applyFill="1" applyBorder="1" applyAlignment="1" applyProtection="1">
      <alignment horizontal="left" vertical="center" wrapText="1"/>
      <protection locked="0"/>
    </xf>
    <xf numFmtId="0" fontId="68" fillId="7" borderId="41" xfId="0" applyFont="1" applyFill="1" applyBorder="1" applyAlignment="1" applyProtection="1">
      <alignment horizontal="left" vertical="center" wrapText="1"/>
      <protection locked="0"/>
    </xf>
    <xf numFmtId="0" fontId="68" fillId="7" borderId="47" xfId="0" applyFont="1" applyFill="1" applyBorder="1" applyAlignment="1" applyProtection="1">
      <alignment horizontal="center" vertical="center" wrapText="1"/>
      <protection locked="0"/>
    </xf>
    <xf numFmtId="0" fontId="68" fillId="7" borderId="59" xfId="0" applyFont="1" applyFill="1" applyBorder="1" applyAlignment="1" applyProtection="1">
      <alignment horizontal="center" vertical="center" wrapText="1"/>
      <protection locked="0"/>
    </xf>
    <xf numFmtId="0" fontId="68" fillId="7" borderId="40" xfId="0" applyFont="1" applyFill="1" applyBorder="1" applyAlignment="1" applyProtection="1">
      <alignment horizontal="center" vertical="center" wrapText="1"/>
      <protection locked="0"/>
    </xf>
    <xf numFmtId="0" fontId="68" fillId="7" borderId="48" xfId="0" applyFont="1" applyFill="1" applyBorder="1" applyAlignment="1" applyProtection="1">
      <alignment horizontal="center" vertical="center" wrapText="1"/>
      <protection locked="0"/>
    </xf>
    <xf numFmtId="0" fontId="68" fillId="7" borderId="41" xfId="0" applyFont="1" applyFill="1" applyBorder="1" applyAlignment="1" applyProtection="1">
      <alignment horizontal="center" vertical="center" wrapText="1"/>
      <protection locked="0"/>
    </xf>
    <xf numFmtId="0" fontId="68" fillId="7" borderId="60" xfId="0" applyFont="1" applyFill="1" applyBorder="1" applyAlignment="1" applyProtection="1">
      <alignment horizontal="center" vertical="center" wrapText="1"/>
      <protection locked="0"/>
    </xf>
    <xf numFmtId="0" fontId="67" fillId="7" borderId="13" xfId="0" applyFont="1" applyFill="1" applyBorder="1" applyAlignment="1">
      <alignment horizontal="center" vertical="center" wrapText="1"/>
    </xf>
    <xf numFmtId="0" fontId="67" fillId="7" borderId="5" xfId="0" applyFont="1" applyFill="1" applyBorder="1" applyAlignment="1">
      <alignment horizontal="center" vertical="center" wrapText="1"/>
    </xf>
    <xf numFmtId="164" fontId="67" fillId="7" borderId="5" xfId="0" applyNumberFormat="1" applyFont="1" applyFill="1" applyBorder="1" applyAlignment="1">
      <alignment horizontal="center" vertical="center" wrapText="1"/>
    </xf>
    <xf numFmtId="20" fontId="67" fillId="7" borderId="5" xfId="0" applyNumberFormat="1" applyFont="1" applyFill="1" applyBorder="1" applyAlignment="1">
      <alignment horizontal="center" vertical="center" wrapText="1"/>
    </xf>
    <xf numFmtId="0" fontId="68" fillId="7" borderId="52" xfId="0" applyFont="1" applyFill="1" applyBorder="1" applyAlignment="1" applyProtection="1">
      <alignment horizontal="left" vertical="center" wrapText="1"/>
      <protection locked="0"/>
    </xf>
    <xf numFmtId="0" fontId="68" fillId="7" borderId="4" xfId="0" applyFont="1" applyFill="1" applyBorder="1" applyAlignment="1" applyProtection="1">
      <alignment horizontal="left" vertical="center" wrapText="1"/>
      <protection locked="0"/>
    </xf>
    <xf numFmtId="0" fontId="68" fillId="7" borderId="56" xfId="0" applyFont="1" applyFill="1" applyBorder="1" applyAlignment="1" applyProtection="1">
      <alignment horizontal="center" vertical="center" wrapText="1"/>
      <protection locked="0"/>
    </xf>
    <xf numFmtId="0" fontId="68" fillId="7" borderId="70" xfId="0" applyFont="1" applyFill="1" applyBorder="1" applyAlignment="1" applyProtection="1">
      <alignment horizontal="center" vertical="center" wrapText="1"/>
      <protection locked="0"/>
    </xf>
    <xf numFmtId="0" fontId="68" fillId="7" borderId="51" xfId="0" applyFont="1" applyFill="1" applyBorder="1" applyAlignment="1" applyProtection="1">
      <alignment horizontal="center" vertical="center" wrapText="1"/>
      <protection locked="0"/>
    </xf>
    <xf numFmtId="0" fontId="68" fillId="7" borderId="52" xfId="0" applyFont="1" applyFill="1" applyBorder="1" applyAlignment="1" applyProtection="1">
      <alignment horizontal="center" vertical="center" wrapText="1"/>
      <protection locked="0"/>
    </xf>
    <xf numFmtId="0" fontId="68" fillId="7" borderId="4" xfId="0" applyFont="1" applyFill="1" applyBorder="1" applyAlignment="1" applyProtection="1">
      <alignment horizontal="center" vertical="center" wrapText="1"/>
      <protection locked="0"/>
    </xf>
    <xf numFmtId="0" fontId="68" fillId="7" borderId="75" xfId="0" applyFont="1" applyFill="1" applyBorder="1" applyAlignment="1" applyProtection="1">
      <alignment horizontal="center" vertical="center" wrapText="1"/>
      <protection locked="0"/>
    </xf>
    <xf numFmtId="0" fontId="9" fillId="9" borderId="21" xfId="0" applyFont="1" applyFill="1" applyBorder="1" applyAlignment="1">
      <alignment horizontal="center" vertical="center" wrapText="1"/>
    </xf>
    <xf numFmtId="0" fontId="67" fillId="7" borderId="60" xfId="0" applyFont="1" applyFill="1" applyBorder="1" applyAlignment="1" applyProtection="1">
      <alignment horizontal="center" vertical="center" wrapText="1"/>
      <protection hidden="1"/>
    </xf>
    <xf numFmtId="0" fontId="67" fillId="7" borderId="75" xfId="0" applyFont="1" applyFill="1" applyBorder="1" applyAlignment="1" applyProtection="1">
      <alignment horizontal="center" vertical="center" wrapText="1"/>
      <protection hidden="1"/>
    </xf>
    <xf numFmtId="0" fontId="67" fillId="7" borderId="41" xfId="0" applyFont="1" applyFill="1" applyBorder="1" applyAlignment="1">
      <alignment horizontal="center" vertical="center" wrapText="1"/>
    </xf>
    <xf numFmtId="0" fontId="67" fillId="7" borderId="4" xfId="0" applyFont="1" applyFill="1" applyBorder="1" applyAlignment="1">
      <alignment horizontal="center" vertical="center" wrapText="1"/>
    </xf>
    <xf numFmtId="0" fontId="67" fillId="6" borderId="43" xfId="0" applyFont="1" applyFill="1" applyBorder="1" applyAlignment="1">
      <alignment horizontal="center" vertical="center" wrapText="1"/>
    </xf>
    <xf numFmtId="0" fontId="67" fillId="14" borderId="43" xfId="0" applyFont="1" applyFill="1" applyBorder="1" applyAlignment="1">
      <alignment horizontal="center" vertical="center" wrapText="1"/>
    </xf>
    <xf numFmtId="0" fontId="68" fillId="7" borderId="62" xfId="0" applyFont="1" applyFill="1" applyBorder="1" applyAlignment="1" applyProtection="1">
      <alignment horizontal="center" vertical="center" wrapText="1"/>
      <protection locked="0"/>
    </xf>
    <xf numFmtId="0" fontId="68" fillId="7" borderId="63" xfId="0" applyFont="1" applyFill="1" applyBorder="1" applyAlignment="1" applyProtection="1">
      <alignment horizontal="center" vertical="center" wrapText="1"/>
      <protection locked="0"/>
    </xf>
    <xf numFmtId="0" fontId="68" fillId="7" borderId="65" xfId="0" applyFont="1" applyFill="1" applyBorder="1" applyAlignment="1" applyProtection="1">
      <alignment horizontal="center" vertical="center" wrapText="1"/>
      <protection locked="0"/>
    </xf>
    <xf numFmtId="0" fontId="68" fillId="7" borderId="66" xfId="0" applyFont="1" applyFill="1" applyBorder="1" applyAlignment="1" applyProtection="1">
      <alignment horizontal="center" vertical="center" wrapText="1"/>
      <protection locked="0"/>
    </xf>
    <xf numFmtId="0" fontId="14" fillId="14" borderId="62" xfId="0" applyFont="1" applyFill="1" applyBorder="1" applyAlignment="1" applyProtection="1">
      <alignment horizontal="center" vertical="center" wrapText="1"/>
      <protection locked="0"/>
    </xf>
    <xf numFmtId="0" fontId="14" fillId="14" borderId="65" xfId="0" applyFont="1" applyFill="1" applyBorder="1" applyAlignment="1" applyProtection="1">
      <alignment horizontal="center" vertical="center" wrapText="1"/>
      <protection locked="0"/>
    </xf>
    <xf numFmtId="0" fontId="14" fillId="14" borderId="66" xfId="0" applyFont="1" applyFill="1" applyBorder="1" applyAlignment="1" applyProtection="1">
      <alignment horizontal="center" vertical="center" wrapText="1"/>
      <protection locked="0"/>
    </xf>
    <xf numFmtId="0" fontId="0" fillId="0" borderId="0" xfId="0" applyAlignment="1">
      <alignment wrapText="1"/>
    </xf>
    <xf numFmtId="0" fontId="71" fillId="0" borderId="0" xfId="0" applyFont="1" applyAlignment="1">
      <alignment vertical="center"/>
    </xf>
    <xf numFmtId="0" fontId="71" fillId="0" borderId="0" xfId="0" applyFont="1" applyAlignment="1">
      <alignment horizontal="left" vertical="center" indent="4"/>
    </xf>
    <xf numFmtId="0" fontId="71" fillId="0" borderId="0" xfId="0" applyFont="1" applyAlignment="1">
      <alignment horizontal="left" vertical="center" wrapText="1" indent="4"/>
    </xf>
    <xf numFmtId="0" fontId="17" fillId="0" borderId="0" xfId="0" applyFont="1" applyAlignment="1">
      <alignment wrapText="1"/>
    </xf>
    <xf numFmtId="0" fontId="72" fillId="3" borderId="46" xfId="1" applyFont="1" applyFill="1" applyBorder="1" applyAlignment="1" applyProtection="1">
      <alignment horizontal="center" vertical="center" wrapText="1"/>
    </xf>
    <xf numFmtId="0" fontId="14" fillId="5" borderId="39" xfId="0" applyFont="1" applyFill="1" applyBorder="1" applyAlignment="1" applyProtection="1">
      <alignment vertical="center" wrapText="1"/>
      <protection hidden="1"/>
    </xf>
    <xf numFmtId="0" fontId="14" fillId="5" borderId="30" xfId="0" applyFont="1" applyFill="1" applyBorder="1" applyAlignment="1" applyProtection="1">
      <alignment vertical="center" wrapText="1"/>
      <protection hidden="1"/>
    </xf>
    <xf numFmtId="0" fontId="14" fillId="5" borderId="41" xfId="0" applyFont="1" applyFill="1" applyBorder="1" applyAlignment="1" applyProtection="1">
      <alignment vertical="center" wrapText="1"/>
      <protection hidden="1"/>
    </xf>
    <xf numFmtId="0" fontId="14" fillId="5" borderId="76" xfId="0" applyFont="1" applyFill="1" applyBorder="1" applyAlignment="1" applyProtection="1">
      <alignment vertical="center" wrapText="1"/>
      <protection hidden="1"/>
    </xf>
    <xf numFmtId="0" fontId="13" fillId="6" borderId="59" xfId="0" applyFont="1" applyFill="1" applyBorder="1" applyAlignment="1" applyProtection="1">
      <alignment horizontal="center" vertical="center" wrapText="1"/>
      <protection locked="0"/>
    </xf>
    <xf numFmtId="0" fontId="13" fillId="6" borderId="16" xfId="0" applyFont="1" applyFill="1" applyBorder="1" applyAlignment="1" applyProtection="1">
      <alignment horizontal="center" vertical="center" wrapText="1"/>
      <protection locked="0"/>
    </xf>
    <xf numFmtId="0" fontId="13" fillId="6" borderId="70" xfId="0" applyFont="1" applyFill="1" applyBorder="1" applyAlignment="1" applyProtection="1">
      <alignment horizontal="center" vertical="center" wrapText="1"/>
      <protection locked="0"/>
    </xf>
    <xf numFmtId="0" fontId="27" fillId="16" borderId="77" xfId="0" applyFont="1" applyFill="1" applyBorder="1" applyAlignment="1" applyProtection="1">
      <alignment horizontal="center" vertical="center" wrapText="1"/>
      <protection hidden="1"/>
    </xf>
    <xf numFmtId="0" fontId="27" fillId="16" borderId="78" xfId="0" applyFont="1" applyFill="1" applyBorder="1" applyAlignment="1" applyProtection="1">
      <alignment horizontal="center" vertical="center" wrapText="1"/>
      <protection hidden="1"/>
    </xf>
    <xf numFmtId="0" fontId="27" fillId="16" borderId="58" xfId="0" applyFont="1" applyFill="1" applyBorder="1" applyAlignment="1" applyProtection="1">
      <alignment horizontal="center" vertical="center" wrapText="1"/>
      <protection hidden="1"/>
    </xf>
    <xf numFmtId="0" fontId="11" fillId="10" borderId="0" xfId="0" applyFont="1" applyFill="1" applyAlignment="1">
      <alignment vertical="center" justifyLastLine="1"/>
    </xf>
    <xf numFmtId="0" fontId="72" fillId="3" borderId="20" xfId="1" applyFont="1" applyFill="1" applyBorder="1" applyAlignment="1" applyProtection="1">
      <alignment horizontal="center" vertical="center" wrapText="1"/>
    </xf>
    <xf numFmtId="0" fontId="14" fillId="5" borderId="40" xfId="0" applyFont="1" applyFill="1" applyBorder="1" applyAlignment="1" applyProtection="1">
      <alignment horizontal="left" vertical="center" wrapText="1"/>
      <protection hidden="1"/>
    </xf>
    <xf numFmtId="0" fontId="14" fillId="5" borderId="26" xfId="0" applyFont="1" applyFill="1" applyBorder="1" applyAlignment="1" applyProtection="1">
      <alignment horizontal="left" vertical="center" wrapText="1"/>
      <protection hidden="1"/>
    </xf>
    <xf numFmtId="0" fontId="17" fillId="0" borderId="0" xfId="2"/>
    <xf numFmtId="0" fontId="81" fillId="0" borderId="0" xfId="2" applyFont="1" applyAlignment="1">
      <alignment horizontal="center"/>
    </xf>
    <xf numFmtId="0" fontId="18" fillId="0" borderId="0" xfId="2" applyFont="1" applyAlignment="1">
      <alignment horizontal="center"/>
    </xf>
    <xf numFmtId="0" fontId="17" fillId="0" borderId="17" xfId="2" applyBorder="1" applyAlignment="1" applyProtection="1">
      <alignment horizontal="left"/>
      <protection locked="0"/>
    </xf>
    <xf numFmtId="49" fontId="17" fillId="0" borderId="17" xfId="2" applyNumberFormat="1" applyBorder="1" applyAlignment="1" applyProtection="1">
      <alignment horizontal="center"/>
      <protection locked="0"/>
    </xf>
    <xf numFmtId="0" fontId="17" fillId="0" borderId="0" xfId="2" applyAlignment="1" applyProtection="1">
      <alignment horizontal="left"/>
      <protection locked="0"/>
    </xf>
    <xf numFmtId="0" fontId="35" fillId="0" borderId="0" xfId="2" applyFont="1" applyAlignment="1">
      <alignment horizontal="center" vertical="top" wrapText="1"/>
    </xf>
    <xf numFmtId="0" fontId="38" fillId="0" borderId="0" xfId="0" applyFont="1" applyAlignment="1">
      <alignment horizontal="left" wrapText="1"/>
    </xf>
    <xf numFmtId="0" fontId="6" fillId="0" borderId="0" xfId="1" applyBorder="1" applyAlignment="1" applyProtection="1">
      <alignment horizontal="left"/>
      <protection locked="0"/>
    </xf>
    <xf numFmtId="0" fontId="5" fillId="0" borderId="0" xfId="2" applyFont="1" applyAlignment="1">
      <alignment horizontal="center"/>
    </xf>
    <xf numFmtId="0" fontId="17" fillId="0" borderId="0" xfId="2" applyAlignment="1">
      <alignment horizontal="center"/>
    </xf>
    <xf numFmtId="0" fontId="16" fillId="0" borderId="0" xfId="2" applyFont="1" applyAlignment="1">
      <alignment horizontal="right"/>
    </xf>
    <xf numFmtId="0" fontId="0" fillId="5" borderId="16" xfId="0" applyFill="1" applyBorder="1" applyAlignment="1">
      <alignment horizontal="center"/>
    </xf>
    <xf numFmtId="0" fontId="0" fillId="5" borderId="6" xfId="0" applyFill="1" applyBorder="1" applyAlignment="1">
      <alignment horizontal="center"/>
    </xf>
    <xf numFmtId="0" fontId="17" fillId="5" borderId="16" xfId="0" applyFont="1" applyFill="1" applyBorder="1" applyAlignment="1">
      <alignment horizontal="center"/>
    </xf>
    <xf numFmtId="0" fontId="17" fillId="5" borderId="6" xfId="0" applyFont="1" applyFill="1" applyBorder="1" applyAlignment="1">
      <alignment horizontal="center"/>
    </xf>
    <xf numFmtId="166" fontId="24" fillId="5" borderId="16" xfId="0" applyNumberFormat="1" applyFont="1" applyFill="1" applyBorder="1" applyAlignment="1">
      <alignment horizontal="center"/>
    </xf>
    <xf numFmtId="166" fontId="24" fillId="5" borderId="6" xfId="0" applyNumberFormat="1" applyFont="1" applyFill="1" applyBorder="1" applyAlignment="1">
      <alignment horizontal="center"/>
    </xf>
    <xf numFmtId="166" fontId="24" fillId="5" borderId="0" xfId="0" applyNumberFormat="1" applyFont="1" applyFill="1" applyAlignment="1">
      <alignment horizontal="center"/>
    </xf>
    <xf numFmtId="0" fontId="17" fillId="5" borderId="14" xfId="0" applyFont="1" applyFill="1" applyBorder="1" applyAlignment="1">
      <alignment horizontal="left" wrapText="1"/>
    </xf>
    <xf numFmtId="0" fontId="17" fillId="5" borderId="0" xfId="0" applyFont="1" applyFill="1" applyAlignment="1">
      <alignment horizontal="left" wrapText="1"/>
    </xf>
    <xf numFmtId="166" fontId="26" fillId="5" borderId="14" xfId="0" applyNumberFormat="1" applyFont="1" applyFill="1" applyBorder="1" applyAlignment="1">
      <alignment horizontal="center"/>
    </xf>
    <xf numFmtId="166" fontId="26" fillId="5" borderId="0" xfId="0" applyNumberFormat="1" applyFont="1" applyFill="1" applyAlignment="1">
      <alignment horizontal="center"/>
    </xf>
    <xf numFmtId="0" fontId="23" fillId="5" borderId="0" xfId="0" applyFont="1" applyFill="1" applyAlignment="1">
      <alignment horizontal="center" wrapText="1"/>
    </xf>
    <xf numFmtId="0" fontId="17" fillId="5" borderId="0" xfId="0" applyFont="1" applyFill="1" applyAlignment="1">
      <alignment horizontal="left" vertical="top" wrapText="1"/>
    </xf>
    <xf numFmtId="0" fontId="0" fillId="5" borderId="24" xfId="0" applyFill="1" applyBorder="1" applyAlignment="1">
      <alignment horizontal="center" vertical="center"/>
    </xf>
    <xf numFmtId="0" fontId="0" fillId="5" borderId="25" xfId="0" applyFill="1" applyBorder="1" applyAlignment="1">
      <alignment horizontal="center" vertical="center"/>
    </xf>
    <xf numFmtId="0" fontId="0" fillId="5" borderId="14" xfId="0" applyFill="1" applyBorder="1" applyAlignment="1">
      <alignment horizontal="center" vertical="center"/>
    </xf>
    <xf numFmtId="0" fontId="0" fillId="5" borderId="8" xfId="0" applyFill="1" applyBorder="1" applyAlignment="1">
      <alignment horizontal="center" vertical="center"/>
    </xf>
    <xf numFmtId="0" fontId="0" fillId="5" borderId="15" xfId="0" applyFill="1" applyBorder="1" applyAlignment="1">
      <alignment horizontal="center" vertical="center"/>
    </xf>
    <xf numFmtId="0" fontId="0" fillId="5" borderId="7" xfId="0" applyFill="1" applyBorder="1" applyAlignment="1">
      <alignment horizontal="center" vertical="center"/>
    </xf>
    <xf numFmtId="0" fontId="40" fillId="5" borderId="14" xfId="0" applyFont="1" applyFill="1" applyBorder="1" applyAlignment="1">
      <alignment horizontal="left" vertical="center" wrapText="1"/>
    </xf>
    <xf numFmtId="0" fontId="40" fillId="5" borderId="0" xfId="0" applyFont="1" applyFill="1" applyAlignment="1">
      <alignment horizontal="left" vertical="center" wrapText="1"/>
    </xf>
    <xf numFmtId="0" fontId="32" fillId="5" borderId="15" xfId="0" applyFont="1" applyFill="1" applyBorder="1" applyAlignment="1">
      <alignment horizontal="center"/>
    </xf>
    <xf numFmtId="0" fontId="32" fillId="5" borderId="17" xfId="0" applyFont="1" applyFill="1" applyBorder="1" applyAlignment="1">
      <alignment horizontal="center"/>
    </xf>
    <xf numFmtId="0" fontId="32" fillId="5" borderId="7" xfId="0" applyFont="1" applyFill="1" applyBorder="1" applyAlignment="1">
      <alignment horizontal="center"/>
    </xf>
    <xf numFmtId="166" fontId="0" fillId="5" borderId="16" xfId="0" applyNumberFormat="1" applyFill="1" applyBorder="1" applyAlignment="1">
      <alignment horizontal="center"/>
    </xf>
    <xf numFmtId="166" fontId="0" fillId="5" borderId="6" xfId="0" applyNumberFormat="1" applyFill="1" applyBorder="1" applyAlignment="1">
      <alignment horizontal="center"/>
    </xf>
    <xf numFmtId="0" fontId="24" fillId="5" borderId="16" xfId="0" applyFont="1" applyFill="1" applyBorder="1" applyAlignment="1">
      <alignment horizontal="center"/>
    </xf>
    <xf numFmtId="0" fontId="24" fillId="5" borderId="6" xfId="0" applyFont="1" applyFill="1" applyBorder="1" applyAlignment="1">
      <alignment horizontal="center"/>
    </xf>
    <xf numFmtId="0" fontId="8" fillId="2" borderId="27" xfId="0" applyFont="1" applyFill="1" applyBorder="1" applyAlignment="1">
      <alignment horizontal="center" vertical="top" wrapText="1"/>
    </xf>
    <xf numFmtId="0" fontId="65" fillId="5" borderId="0" xfId="0" applyFont="1" applyFill="1" applyAlignment="1">
      <alignment horizontal="center" vertical="center" wrapText="1"/>
    </xf>
    <xf numFmtId="0" fontId="65" fillId="5" borderId="27" xfId="0" applyFont="1" applyFill="1" applyBorder="1" applyAlignment="1">
      <alignment horizontal="center" vertical="center" wrapText="1"/>
    </xf>
    <xf numFmtId="0" fontId="44" fillId="5" borderId="49" xfId="0" applyFont="1" applyFill="1" applyBorder="1" applyAlignment="1">
      <alignment horizontal="center" vertical="center" wrapText="1"/>
    </xf>
    <xf numFmtId="0" fontId="44" fillId="5" borderId="50" xfId="0" applyFont="1" applyFill="1" applyBorder="1" applyAlignment="1">
      <alignment horizontal="center" vertical="center" wrapText="1"/>
    </xf>
    <xf numFmtId="0" fontId="44" fillId="6" borderId="49" xfId="0" applyFont="1" applyFill="1" applyBorder="1" applyAlignment="1">
      <alignment horizontal="center" vertical="center" wrapText="1"/>
    </xf>
    <xf numFmtId="0" fontId="44" fillId="6" borderId="32" xfId="0" applyFont="1" applyFill="1" applyBorder="1" applyAlignment="1">
      <alignment horizontal="center" vertical="center" wrapText="1"/>
    </xf>
    <xf numFmtId="0" fontId="44" fillId="6" borderId="50" xfId="0" applyFont="1" applyFill="1" applyBorder="1" applyAlignment="1">
      <alignment horizontal="center" vertical="center" wrapText="1"/>
    </xf>
    <xf numFmtId="0" fontId="44" fillId="7" borderId="49" xfId="0" applyFont="1" applyFill="1" applyBorder="1" applyAlignment="1">
      <alignment horizontal="center" vertical="center" wrapText="1"/>
    </xf>
    <xf numFmtId="0" fontId="44" fillId="7" borderId="32" xfId="0" applyFont="1" applyFill="1" applyBorder="1" applyAlignment="1">
      <alignment horizontal="center" vertical="center" wrapText="1"/>
    </xf>
    <xf numFmtId="0" fontId="44" fillId="7" borderId="50" xfId="0" applyFont="1" applyFill="1" applyBorder="1" applyAlignment="1">
      <alignment horizontal="center" vertical="center" wrapText="1"/>
    </xf>
    <xf numFmtId="0" fontId="44" fillId="13" borderId="49" xfId="0" applyFont="1" applyFill="1" applyBorder="1" applyAlignment="1">
      <alignment horizontal="center" vertical="center" wrapText="1"/>
    </xf>
    <xf numFmtId="0" fontId="44" fillId="13" borderId="50" xfId="0" applyFont="1" applyFill="1" applyBorder="1" applyAlignment="1">
      <alignment horizontal="center" vertical="center" wrapText="1"/>
    </xf>
    <xf numFmtId="0" fontId="44" fillId="13" borderId="32" xfId="0" applyFont="1" applyFill="1" applyBorder="1" applyAlignment="1">
      <alignment horizontal="center" vertical="center" wrapText="1"/>
    </xf>
    <xf numFmtId="0" fontId="44" fillId="12" borderId="49" xfId="0" applyFont="1" applyFill="1" applyBorder="1" applyAlignment="1">
      <alignment horizontal="center" vertical="center" wrapText="1"/>
    </xf>
    <xf numFmtId="0" fontId="44" fillId="12" borderId="50" xfId="0" applyFont="1" applyFill="1" applyBorder="1" applyAlignment="1">
      <alignment horizontal="center" vertical="center" wrapText="1"/>
    </xf>
    <xf numFmtId="0" fontId="44" fillId="12" borderId="32" xfId="0" applyFont="1" applyFill="1" applyBorder="1" applyAlignment="1">
      <alignment horizontal="center" vertical="center" wrapText="1"/>
    </xf>
    <xf numFmtId="0" fontId="62" fillId="6" borderId="3" xfId="0" applyFont="1" applyFill="1" applyBorder="1" applyAlignment="1">
      <alignment horizontal="center" vertical="center"/>
    </xf>
    <xf numFmtId="0" fontId="61" fillId="15" borderId="3" xfId="0" applyFont="1" applyFill="1" applyBorder="1" applyAlignment="1">
      <alignment horizontal="center" vertical="center"/>
    </xf>
    <xf numFmtId="0" fontId="62" fillId="6" borderId="16" xfId="0" applyFont="1" applyFill="1" applyBorder="1" applyAlignment="1">
      <alignment horizontal="center" vertical="center"/>
    </xf>
    <xf numFmtId="0" fontId="62" fillId="6" borderId="19" xfId="0" applyFont="1" applyFill="1" applyBorder="1" applyAlignment="1">
      <alignment horizontal="center" vertical="center"/>
    </xf>
    <xf numFmtId="0" fontId="62" fillId="6" borderId="6" xfId="0" applyFont="1" applyFill="1" applyBorder="1" applyAlignment="1">
      <alignment horizontal="center" vertical="center"/>
    </xf>
    <xf numFmtId="0" fontId="61" fillId="15" borderId="16" xfId="0" applyFont="1" applyFill="1" applyBorder="1" applyAlignment="1">
      <alignment horizontal="center" vertical="center"/>
    </xf>
    <xf numFmtId="0" fontId="61" fillId="15" borderId="6" xfId="0" applyFont="1" applyFill="1" applyBorder="1" applyAlignment="1">
      <alignment horizontal="center" vertical="center"/>
    </xf>
    <xf numFmtId="0" fontId="7" fillId="0" borderId="0" xfId="0" applyFont="1" applyAlignment="1">
      <alignment horizontal="center" wrapText="1"/>
    </xf>
  </cellXfs>
  <cellStyles count="4">
    <cellStyle name="Hyperlink" xfId="1" builtinId="8"/>
    <cellStyle name="Normal" xfId="0" builtinId="0"/>
    <cellStyle name="Normal 2" xfId="2" xr:uid="{00000000-0005-0000-0000-000002000000}"/>
    <cellStyle name="Normal 3" xfId="3" xr:uid="{3AC88801-0FE3-4CCC-809F-8D6E2A3E30A1}"/>
  </cellStyles>
  <dxfs count="238">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ont>
        <color theme="0"/>
      </font>
      <fill>
        <patternFill>
          <bgColor rgb="FFFF0000"/>
        </patternFill>
      </fill>
    </dxf>
    <dxf>
      <fill>
        <patternFill>
          <bgColor theme="0" tint="-0.499984740745262"/>
        </patternFill>
      </fill>
    </dxf>
    <dxf>
      <font>
        <b/>
        <i val="0"/>
      </font>
      <fill>
        <patternFill>
          <bgColor theme="5" tint="0.79998168889431442"/>
        </patternFill>
      </fill>
    </dxf>
    <dxf>
      <fill>
        <patternFill>
          <bgColor theme="0" tint="-0.499984740745262"/>
        </patternFill>
      </fill>
    </dxf>
    <dxf>
      <font>
        <b/>
        <i val="0"/>
        <color auto="1"/>
      </font>
      <fill>
        <patternFill>
          <bgColor rgb="FFFFFF00"/>
        </patternFill>
      </fill>
    </dxf>
    <dxf>
      <font>
        <b/>
        <i val="0"/>
      </font>
      <fill>
        <patternFill>
          <bgColor theme="5" tint="0.59996337778862885"/>
        </patternFill>
      </fill>
    </dxf>
    <dxf>
      <fill>
        <patternFill>
          <bgColor theme="0" tint="-0.499984740745262"/>
        </patternFill>
      </fill>
    </dxf>
    <dxf>
      <font>
        <b/>
        <i val="0"/>
        <color auto="1"/>
      </font>
      <fill>
        <patternFill>
          <bgColor rgb="FFFFFF00"/>
        </patternFill>
      </fill>
    </dxf>
    <dxf>
      <font>
        <b/>
        <i val="0"/>
      </font>
      <fill>
        <patternFill>
          <bgColor theme="5" tint="0.59996337778862885"/>
        </patternFill>
      </fill>
    </dxf>
    <dxf>
      <fill>
        <patternFill>
          <bgColor theme="0" tint="-0.499984740745262"/>
        </patternFill>
      </fill>
    </dxf>
    <dxf>
      <fill>
        <patternFill>
          <bgColor rgb="FFFFFF00"/>
        </patternFill>
      </fill>
    </dxf>
    <dxf>
      <fill>
        <patternFill>
          <bgColor theme="5" tint="0.59996337778862885"/>
        </patternFill>
      </fill>
    </dxf>
    <dxf>
      <fill>
        <patternFill>
          <bgColor theme="0" tint="-0.499984740745262"/>
        </patternFill>
      </fill>
    </dxf>
    <dxf>
      <fill>
        <patternFill>
          <bgColor theme="0" tint="-0.14996795556505021"/>
        </patternFill>
      </fill>
    </dxf>
    <dxf>
      <fill>
        <patternFill>
          <bgColor rgb="FFFFFF00"/>
        </patternFill>
      </fill>
    </dxf>
    <dxf>
      <fill>
        <patternFill>
          <bgColor rgb="FFFFFF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14996795556505021"/>
        </patternFill>
      </fill>
    </dxf>
    <dxf>
      <fill>
        <patternFill>
          <bgColor rgb="FFFFFF00"/>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rgb="FFFFFF00"/>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5" tint="0.59996337778862885"/>
        </patternFill>
      </fill>
    </dxf>
    <dxf>
      <fill>
        <patternFill>
          <bgColor theme="0" tint="-0.499984740745262"/>
        </patternFill>
      </fill>
    </dxf>
    <dxf>
      <fill>
        <patternFill>
          <bgColor theme="0"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tint="-0.499984740745262"/>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bgColor theme="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14996795556505021"/>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14996795556505021"/>
        </patternFill>
      </fill>
    </dxf>
    <dxf>
      <fill>
        <patternFill>
          <bgColor rgb="FFFFFF00"/>
        </patternFill>
      </fill>
    </dxf>
    <dxf>
      <fill>
        <patternFill>
          <bgColor theme="0" tint="-0.499984740745262"/>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theme="0" tint="-0.499984740745262"/>
        </patternFill>
      </fill>
    </dxf>
    <dxf>
      <fill>
        <patternFill>
          <bgColor theme="0" tint="-0.14996795556505021"/>
        </patternFill>
      </fill>
    </dxf>
    <dxf>
      <fill>
        <patternFill>
          <bgColor theme="0" tint="-0.499984740745262"/>
        </patternFill>
      </fill>
    </dxf>
    <dxf>
      <fill>
        <patternFill>
          <bgColor rgb="FFFFFF00"/>
        </patternFill>
      </fill>
    </dxf>
    <dxf>
      <fill>
        <patternFill>
          <bgColor theme="0" tint="-0.1499679555650502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theme="5" tint="0.59996337778862885"/>
        </patternFill>
      </fill>
    </dxf>
    <dxf>
      <fill>
        <patternFill>
          <bgColor rgb="FFFF0000"/>
        </patternFill>
      </fill>
    </dxf>
    <dxf>
      <fill>
        <patternFill>
          <bgColor rgb="FFFF0000"/>
        </patternFill>
      </fill>
    </dxf>
    <dxf>
      <fill>
        <patternFill>
          <bgColor rgb="FFFF000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499984740745262"/>
        </patternFill>
      </fill>
    </dxf>
    <dxf>
      <fill>
        <patternFill patternType="solid">
          <bgColor theme="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0000"/>
        </patternFill>
      </fill>
    </dxf>
    <dxf>
      <fill>
        <patternFill>
          <bgColor rgb="FFFFFF00"/>
        </patternFill>
      </fill>
    </dxf>
    <dxf>
      <fill>
        <patternFill>
          <bgColor theme="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theme="0" tint="-0.499984740745262"/>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0" tint="-0.34998626667073579"/>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0" tint="-0.34998626667073579"/>
        </patternFill>
      </fill>
    </dxf>
    <dxf>
      <fill>
        <patternFill>
          <bgColor theme="5" tint="0.59996337778862885"/>
        </patternFill>
      </fill>
    </dxf>
    <dxf>
      <fill>
        <patternFill>
          <bgColor theme="0" tint="-0.34998626667073579"/>
        </patternFill>
      </fill>
    </dxf>
    <dxf>
      <fill>
        <patternFill>
          <bgColor theme="5" tint="0.59996337778862885"/>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0" tint="-0.34998626667073579"/>
        </patternFill>
      </fill>
    </dxf>
    <dxf>
      <fill>
        <patternFill>
          <bgColor rgb="FFFFFF00"/>
        </patternFill>
      </fill>
    </dxf>
    <dxf>
      <fill>
        <patternFill>
          <bgColor theme="0" tint="-0.34998626667073579"/>
        </patternFill>
      </fill>
    </dxf>
    <dxf>
      <fill>
        <patternFill>
          <bgColor theme="5" tint="0.79998168889431442"/>
        </patternFill>
      </fill>
    </dxf>
    <dxf>
      <fill>
        <patternFill>
          <bgColor theme="0" tint="-0.34998626667073579"/>
        </patternFill>
      </fill>
    </dxf>
    <dxf>
      <fill>
        <patternFill>
          <bgColor rgb="FFFFFF00"/>
        </patternFill>
      </fill>
    </dxf>
    <dxf>
      <fill>
        <patternFill>
          <bgColor theme="5" tint="0.79998168889431442"/>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0" tint="-0.34998626667073579"/>
        </patternFill>
      </fill>
    </dxf>
    <dxf>
      <fill>
        <patternFill>
          <bgColor rgb="FFFFFF00"/>
        </patternFill>
      </fill>
    </dxf>
    <dxf>
      <fill>
        <patternFill>
          <bgColor rgb="FFFFFF00"/>
        </patternFill>
      </fill>
    </dxf>
    <dxf>
      <fill>
        <patternFill>
          <bgColor theme="0" tint="-0.34998626667073579"/>
        </patternFill>
      </fill>
    </dxf>
    <dxf>
      <fill>
        <patternFill>
          <bgColor rgb="FFFFFF00"/>
        </patternFill>
      </fill>
    </dxf>
    <dxf>
      <fill>
        <patternFill>
          <bgColor rgb="FFFFFF00"/>
        </patternFill>
      </fill>
    </dxf>
    <dxf>
      <fill>
        <patternFill>
          <bgColor theme="0" tint="-0.34998626667073579"/>
        </patternFill>
      </fill>
    </dxf>
    <dxf>
      <fill>
        <patternFill>
          <bgColor theme="5" tint="0.59996337778862885"/>
        </patternFill>
      </fill>
    </dxf>
    <dxf>
      <fill>
        <patternFill>
          <bgColor theme="0" tint="-0.34998626667073579"/>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0" tint="-0.34998626667073579"/>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ont>
        <b val="0"/>
        <i val="0"/>
        <color auto="1"/>
      </font>
      <fill>
        <patternFill>
          <bgColor rgb="FFFFFF00"/>
        </patternFill>
      </fill>
    </dxf>
    <dxf>
      <fill>
        <patternFill>
          <bgColor theme="5" tint="0.59996337778862885"/>
        </patternFill>
      </fill>
    </dxf>
    <dxf>
      <font>
        <color auto="1"/>
      </font>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rgb="FFFFFF00"/>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rgb="FFFFFF00"/>
        </patternFill>
      </fill>
    </dxf>
    <dxf>
      <fill>
        <patternFill>
          <bgColor theme="5" tint="0.79998168889431442"/>
        </patternFill>
      </fill>
    </dxf>
    <dxf>
      <fill>
        <patternFill>
          <bgColor theme="0" tint="-0.499984740745262"/>
        </patternFill>
      </fill>
    </dxf>
    <dxf>
      <font>
        <b val="0"/>
        <i val="0"/>
        <color auto="1"/>
      </font>
      <fill>
        <patternFill>
          <bgColor rgb="FFFFFF00"/>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5" tint="0.79998168889431442"/>
        </patternFill>
      </fill>
    </dxf>
    <dxf>
      <fill>
        <patternFill>
          <bgColor rgb="FFFFFF00"/>
        </patternFill>
      </fill>
    </dxf>
    <dxf>
      <fill>
        <patternFill>
          <bgColor theme="5" tint="0.79998168889431442"/>
        </patternFill>
      </fill>
    </dxf>
    <dxf>
      <font>
        <b val="0"/>
        <i val="0"/>
        <color auto="1"/>
      </font>
      <fill>
        <patternFill>
          <bgColor rgb="FFFFFF00"/>
        </patternFill>
      </fill>
    </dxf>
    <dxf>
      <fill>
        <patternFill>
          <bgColor theme="0" tint="-0.499984740745262"/>
        </patternFill>
      </fill>
    </dxf>
    <dxf>
      <fill>
        <patternFill>
          <bgColor theme="5" tint="0.79998168889431442"/>
        </patternFill>
      </fill>
    </dxf>
    <dxf>
      <fill>
        <patternFill>
          <bgColor theme="5" tint="0.59996337778862885"/>
        </patternFill>
      </fill>
    </dxf>
    <dxf>
      <font>
        <b val="0"/>
        <i val="0"/>
        <color auto="1"/>
      </font>
      <fill>
        <patternFill>
          <bgColor rgb="FFFFFF00"/>
        </patternFill>
      </fill>
    </dxf>
    <dxf>
      <font>
        <b val="0"/>
        <i val="0"/>
        <color auto="1"/>
      </font>
      <fill>
        <patternFill>
          <bgColor rgb="FFFFFF00"/>
        </patternFill>
      </fill>
    </dxf>
    <dxf>
      <fill>
        <patternFill>
          <bgColor theme="5" tint="0.59996337778862885"/>
        </patternFill>
      </fill>
    </dxf>
    <dxf>
      <fill>
        <patternFill>
          <bgColor theme="5" tint="0.59996337778862885"/>
        </patternFill>
      </fill>
    </dxf>
    <dxf>
      <font>
        <b val="0"/>
        <i val="0"/>
        <color auto="1"/>
      </font>
      <fill>
        <patternFill>
          <bgColor rgb="FFFFFF00"/>
        </patternFill>
      </fill>
    </dxf>
    <dxf>
      <fill>
        <patternFill>
          <bgColor theme="0" tint="-0.499984740745262"/>
        </patternFill>
      </fill>
    </dxf>
    <dxf>
      <fill>
        <patternFill patternType="none">
          <bgColor auto="1"/>
        </patternFill>
      </fill>
    </dxf>
    <dxf>
      <fill>
        <patternFill>
          <bgColor rgb="FFFFFF00"/>
        </patternFill>
      </fill>
    </dxf>
    <dxf>
      <fill>
        <patternFill patternType="none">
          <bgColor auto="1"/>
        </patternFill>
      </fill>
    </dxf>
    <dxf>
      <font>
        <color theme="0"/>
      </font>
      <fill>
        <patternFill>
          <bgColor rgb="FFFF0000"/>
        </patternFill>
      </fill>
    </dxf>
  </dxfs>
  <tableStyles count="0" defaultTableStyle="TableStyleMedium9" defaultPivotStyle="PivotStyleLight16"/>
  <colors>
    <mruColors>
      <color rgb="FF0000FF"/>
      <color rgb="FFFF0000"/>
      <color rgb="FFFFFF66"/>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Radio" firstButton="1" fmlaLink="$A$31"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GBox"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165100</xdr:colOff>
          <xdr:row>20</xdr:row>
          <xdr:rowOff>88900</xdr:rowOff>
        </xdr:from>
        <xdr:to>
          <xdr:col>7</xdr:col>
          <xdr:colOff>184150</xdr:colOff>
          <xdr:row>21</xdr:row>
          <xdr:rowOff>50800</xdr:rowOff>
        </xdr:to>
        <xdr:sp macro="" textlink="">
          <xdr:nvSpPr>
            <xdr:cNvPr id="9217" name="Option Button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317500</xdr:colOff>
          <xdr:row>20</xdr:row>
          <xdr:rowOff>69850</xdr:rowOff>
        </xdr:from>
        <xdr:to>
          <xdr:col>8</xdr:col>
          <xdr:colOff>152400</xdr:colOff>
          <xdr:row>21</xdr:row>
          <xdr:rowOff>63500</xdr:rowOff>
        </xdr:to>
        <xdr:sp macro="" textlink="">
          <xdr:nvSpPr>
            <xdr:cNvPr id="9218" name="Option Button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twoCellAnchor>
    <xdr:from>
      <xdr:col>1</xdr:col>
      <xdr:colOff>0</xdr:colOff>
      <xdr:row>18</xdr:row>
      <xdr:rowOff>0</xdr:rowOff>
    </xdr:from>
    <xdr:to>
      <xdr:col>8</xdr:col>
      <xdr:colOff>335280</xdr:colOff>
      <xdr:row>23</xdr:row>
      <xdr:rowOff>38101</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388620" y="5135880"/>
          <a:ext cx="6598920" cy="1005841"/>
        </a:xfrm>
        <a:prstGeom prst="rect">
          <a:avLst/>
        </a:prstGeom>
        <a:noFill/>
        <a:ln>
          <a:solidFill>
            <a:srgbClr val="0000FF"/>
          </a:solidFill>
        </a:ln>
        <a:effectLst>
          <a:glow rad="63500">
            <a:schemeClr val="accent1">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679450</xdr:colOff>
          <xdr:row>20</xdr:row>
          <xdr:rowOff>0</xdr:rowOff>
        </xdr:from>
        <xdr:to>
          <xdr:col>8</xdr:col>
          <xdr:colOff>279400</xdr:colOff>
          <xdr:row>21</xdr:row>
          <xdr:rowOff>127000</xdr:rowOff>
        </xdr:to>
        <xdr:sp macro="" textlink="">
          <xdr:nvSpPr>
            <xdr:cNvPr id="9225" name="Group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pageSetUpPr fitToPage="1"/>
  </sheetPr>
  <dimension ref="A3:J36"/>
  <sheetViews>
    <sheetView showGridLines="0" tabSelected="1" zoomScaleNormal="100" workbookViewId="0">
      <selection activeCell="C7" sqref="C7:H7"/>
    </sheetView>
  </sheetViews>
  <sheetFormatPr defaultColWidth="9.1796875" defaultRowHeight="12.5" x14ac:dyDescent="0.25"/>
  <cols>
    <col min="1" max="1" width="5.81640625" style="9" customWidth="1"/>
    <col min="2" max="2" width="21.81640625" style="9" customWidth="1"/>
    <col min="3" max="3" width="11.54296875" style="9" customWidth="1"/>
    <col min="4" max="4" width="15.54296875" style="9" customWidth="1"/>
    <col min="5" max="5" width="14.54296875" style="9" customWidth="1"/>
    <col min="6" max="6" width="10.81640625" style="9" customWidth="1"/>
    <col min="7" max="7" width="6.453125" style="9" customWidth="1"/>
    <col min="8" max="10" width="10.81640625" style="9" customWidth="1"/>
    <col min="11" max="16384" width="9.1796875" style="9"/>
  </cols>
  <sheetData>
    <row r="3" spans="1:10" x14ac:dyDescent="0.25">
      <c r="A3" s="341"/>
      <c r="B3" s="341"/>
      <c r="C3" s="341"/>
      <c r="D3" s="341"/>
      <c r="E3" s="341"/>
      <c r="F3" s="341"/>
      <c r="G3" s="341"/>
      <c r="H3" s="341"/>
      <c r="I3" s="341"/>
    </row>
    <row r="4" spans="1:10" ht="20" x14ac:dyDescent="0.4">
      <c r="A4" s="342" t="s">
        <v>661</v>
      </c>
      <c r="B4" s="342"/>
      <c r="C4" s="342"/>
      <c r="D4" s="342"/>
      <c r="E4" s="342"/>
      <c r="F4" s="342"/>
      <c r="G4" s="342"/>
      <c r="H4" s="342"/>
      <c r="I4" s="342"/>
      <c r="J4" s="342"/>
    </row>
    <row r="5" spans="1:10" ht="18" x14ac:dyDescent="0.4">
      <c r="A5" s="343"/>
      <c r="B5" s="343"/>
      <c r="C5" s="343"/>
      <c r="D5" s="343"/>
      <c r="E5" s="343"/>
      <c r="F5" s="343"/>
      <c r="G5" s="343"/>
      <c r="H5" s="343"/>
      <c r="I5" s="343"/>
      <c r="J5" s="343"/>
    </row>
    <row r="6" spans="1:10" ht="12.75" customHeight="1" x14ac:dyDescent="0.35">
      <c r="B6" s="10"/>
      <c r="C6" s="10"/>
      <c r="D6" s="10"/>
      <c r="E6" s="10"/>
      <c r="F6" s="10"/>
      <c r="G6" s="10"/>
      <c r="H6" s="10"/>
      <c r="I6" s="10"/>
    </row>
    <row r="7" spans="1:10" s="11" customFormat="1" ht="22.5" x14ac:dyDescent="0.45">
      <c r="B7" s="12" t="s">
        <v>0</v>
      </c>
      <c r="C7" s="345"/>
      <c r="D7" s="345"/>
      <c r="E7" s="345"/>
      <c r="F7" s="345"/>
      <c r="G7" s="345"/>
      <c r="H7" s="345"/>
      <c r="I7" s="9"/>
    </row>
    <row r="8" spans="1:10" s="11" customFormat="1" ht="23.25" customHeight="1" x14ac:dyDescent="0.45">
      <c r="B8" s="12" t="s">
        <v>1</v>
      </c>
      <c r="C8" s="344"/>
      <c r="D8" s="344"/>
      <c r="E8" s="344"/>
      <c r="F8" s="344"/>
      <c r="G8" s="344"/>
      <c r="H8" s="344"/>
      <c r="I8" s="9"/>
    </row>
    <row r="9" spans="1:10" x14ac:dyDescent="0.25">
      <c r="C9" s="346"/>
      <c r="D9" s="346"/>
      <c r="E9" s="346"/>
      <c r="F9" s="346"/>
      <c r="G9" s="346"/>
      <c r="H9" s="346"/>
    </row>
    <row r="10" spans="1:10" ht="23.25" customHeight="1" x14ac:dyDescent="0.3">
      <c r="B10" s="12" t="s">
        <v>2</v>
      </c>
      <c r="C10" s="344"/>
      <c r="D10" s="344"/>
      <c r="E10" s="344"/>
      <c r="F10" s="344"/>
      <c r="G10" s="344"/>
      <c r="H10" s="344"/>
    </row>
    <row r="11" spans="1:10" ht="23.25" customHeight="1" x14ac:dyDescent="0.25">
      <c r="C11" s="344"/>
      <c r="D11" s="344"/>
      <c r="E11" s="344"/>
      <c r="F11" s="344"/>
      <c r="G11" s="344"/>
      <c r="H11" s="344"/>
    </row>
    <row r="12" spans="1:10" ht="23.25" customHeight="1" x14ac:dyDescent="0.25">
      <c r="B12" s="13"/>
      <c r="C12" s="344"/>
      <c r="D12" s="344"/>
      <c r="E12" s="344"/>
      <c r="F12" s="344"/>
      <c r="G12" s="344"/>
      <c r="H12" s="344"/>
    </row>
    <row r="13" spans="1:10" x14ac:dyDescent="0.25">
      <c r="C13" s="346"/>
      <c r="D13" s="346"/>
      <c r="E13" s="352" t="s">
        <v>3</v>
      </c>
      <c r="F13" s="346"/>
      <c r="G13" s="346"/>
      <c r="H13" s="341"/>
      <c r="I13" s="341"/>
    </row>
    <row r="14" spans="1:10" ht="20.149999999999999" customHeight="1" x14ac:dyDescent="0.3">
      <c r="B14" s="12" t="s">
        <v>4</v>
      </c>
      <c r="C14" s="344"/>
      <c r="D14" s="344"/>
      <c r="E14" s="341"/>
      <c r="F14" s="344"/>
      <c r="G14" s="344"/>
      <c r="H14" s="341"/>
      <c r="I14" s="341"/>
    </row>
    <row r="15" spans="1:10" ht="20.149999999999999" customHeight="1" x14ac:dyDescent="0.3">
      <c r="B15" s="12"/>
      <c r="C15" s="349"/>
      <c r="D15" s="346"/>
      <c r="E15" s="346"/>
      <c r="F15" s="346"/>
      <c r="G15" s="346"/>
      <c r="H15" s="346"/>
    </row>
    <row r="16" spans="1:10" ht="24.75" customHeight="1" x14ac:dyDescent="0.3">
      <c r="B16" s="12" t="s">
        <v>5</v>
      </c>
      <c r="C16" s="344"/>
      <c r="D16" s="344"/>
      <c r="E16" s="344"/>
      <c r="F16" s="344"/>
      <c r="G16" s="344"/>
      <c r="H16" s="344"/>
    </row>
    <row r="17" spans="1:9" ht="24.75" customHeight="1" x14ac:dyDescent="0.3">
      <c r="B17" s="12"/>
      <c r="C17" s="14"/>
      <c r="D17" s="14"/>
      <c r="E17" s="14"/>
      <c r="F17" s="14"/>
      <c r="G17" s="14"/>
      <c r="H17" s="14"/>
      <c r="I17" s="14"/>
    </row>
    <row r="18" spans="1:9" x14ac:dyDescent="0.25">
      <c r="B18" s="15"/>
      <c r="C18" s="16"/>
      <c r="D18" s="17"/>
      <c r="E18" s="18"/>
      <c r="F18" s="17"/>
      <c r="G18" s="19"/>
      <c r="H18" s="17"/>
      <c r="I18" s="17"/>
    </row>
    <row r="19" spans="1:9" x14ac:dyDescent="0.25">
      <c r="A19" s="20"/>
      <c r="B19" s="350"/>
      <c r="C19" s="351"/>
      <c r="D19" s="351"/>
      <c r="E19" s="351"/>
      <c r="F19" s="351"/>
    </row>
    <row r="20" spans="1:9" ht="18.75" customHeight="1" x14ac:dyDescent="0.25">
      <c r="A20" s="20"/>
      <c r="B20" s="347" t="s">
        <v>6</v>
      </c>
      <c r="C20" s="347"/>
      <c r="D20" s="347"/>
      <c r="E20" s="347"/>
      <c r="F20" s="347"/>
      <c r="G20" s="60"/>
      <c r="H20" s="60"/>
    </row>
    <row r="21" spans="1:9" ht="18.75" customHeight="1" x14ac:dyDescent="0.25">
      <c r="A21" s="20"/>
      <c r="B21" s="347"/>
      <c r="C21" s="347"/>
      <c r="D21" s="347"/>
      <c r="E21" s="347"/>
      <c r="F21" s="347"/>
      <c r="G21" s="60"/>
      <c r="H21" s="60"/>
    </row>
    <row r="22" spans="1:9" ht="12.75" customHeight="1" x14ac:dyDescent="0.25">
      <c r="A22" s="20"/>
      <c r="B22" s="347"/>
      <c r="C22" s="347"/>
      <c r="D22" s="347"/>
      <c r="E22" s="347"/>
      <c r="F22" s="347"/>
      <c r="G22" s="60"/>
      <c r="H22" s="60"/>
    </row>
    <row r="23" spans="1:9" x14ac:dyDescent="0.25">
      <c r="A23" s="20"/>
      <c r="B23" s="347"/>
      <c r="C23" s="347"/>
      <c r="D23" s="347"/>
      <c r="E23" s="347"/>
      <c r="F23" s="347"/>
    </row>
    <row r="24" spans="1:9" x14ac:dyDescent="0.25">
      <c r="A24" s="20"/>
      <c r="C24" s="21"/>
      <c r="D24" s="21"/>
      <c r="E24" s="20"/>
      <c r="F24" s="20"/>
    </row>
    <row r="25" spans="1:9" x14ac:dyDescent="0.25">
      <c r="A25" s="20"/>
      <c r="C25" s="21"/>
      <c r="D25" s="21"/>
      <c r="E25" s="20"/>
      <c r="F25" s="20"/>
    </row>
    <row r="26" spans="1:9" ht="15" customHeight="1" x14ac:dyDescent="0.25">
      <c r="A26" s="20"/>
      <c r="B26" s="348" t="s">
        <v>7</v>
      </c>
      <c r="C26" s="348"/>
      <c r="D26" s="348"/>
      <c r="E26" s="348"/>
      <c r="F26" s="348"/>
      <c r="G26" s="348"/>
      <c r="H26" s="348"/>
    </row>
    <row r="27" spans="1:9" ht="12.75" customHeight="1" x14ac:dyDescent="0.25">
      <c r="A27" s="20"/>
      <c r="B27" s="348"/>
      <c r="C27" s="348"/>
      <c r="D27" s="348"/>
      <c r="E27" s="348"/>
      <c r="F27" s="348"/>
      <c r="G27" s="348"/>
      <c r="H27" s="348"/>
    </row>
    <row r="28" spans="1:9" ht="12.75" customHeight="1" x14ac:dyDescent="0.35">
      <c r="B28" s="62"/>
      <c r="C28" s="62"/>
      <c r="D28" s="62"/>
      <c r="E28" s="62"/>
      <c r="F28" s="62"/>
      <c r="G28" s="62"/>
      <c r="H28" s="62"/>
    </row>
    <row r="29" spans="1:9" ht="12.75" customHeight="1" x14ac:dyDescent="0.35">
      <c r="B29" s="62"/>
      <c r="C29" s="62"/>
      <c r="D29" s="62"/>
      <c r="E29" s="62"/>
      <c r="F29" s="62"/>
      <c r="G29" s="62"/>
      <c r="H29" s="62"/>
    </row>
    <row r="30" spans="1:9" x14ac:dyDescent="0.25">
      <c r="A30" s="116"/>
      <c r="B30" s="116"/>
    </row>
    <row r="31" spans="1:9" hidden="1" x14ac:dyDescent="0.25">
      <c r="A31" s="116">
        <v>2</v>
      </c>
      <c r="B31" s="116"/>
    </row>
    <row r="32" spans="1:9" x14ac:dyDescent="0.25">
      <c r="A32" s="116"/>
      <c r="B32" s="116"/>
    </row>
    <row r="33" spans="1:2" x14ac:dyDescent="0.25">
      <c r="A33" s="116"/>
      <c r="B33" s="116"/>
    </row>
    <row r="34" spans="1:2" x14ac:dyDescent="0.25">
      <c r="A34" s="116"/>
      <c r="B34" s="116"/>
    </row>
    <row r="35" spans="1:2" x14ac:dyDescent="0.25">
      <c r="A35" s="116"/>
      <c r="B35" s="116"/>
    </row>
    <row r="36" spans="1:2" x14ac:dyDescent="0.25">
      <c r="A36" s="116"/>
      <c r="B36" s="116"/>
    </row>
  </sheetData>
  <mergeCells count="16">
    <mergeCell ref="F13:G14"/>
    <mergeCell ref="H13:I14"/>
    <mergeCell ref="C9:H10"/>
    <mergeCell ref="B20:F23"/>
    <mergeCell ref="B26:H27"/>
    <mergeCell ref="C15:H16"/>
    <mergeCell ref="B19:F19"/>
    <mergeCell ref="C11:H11"/>
    <mergeCell ref="C12:H12"/>
    <mergeCell ref="C13:D14"/>
    <mergeCell ref="E13:E14"/>
    <mergeCell ref="A3:I3"/>
    <mergeCell ref="A4:J4"/>
    <mergeCell ref="A5:J5"/>
    <mergeCell ref="C8:H8"/>
    <mergeCell ref="C7:H7"/>
  </mergeCells>
  <printOptions horizontalCentered="1"/>
  <pageMargins left="0.5" right="0.5" top="0.5" bottom="0.75" header="0.5" footer="0.5"/>
  <pageSetup orientation="landscape" r:id="rId1"/>
  <headerFooter scaleWithDoc="0"/>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9217" r:id="rId5" name="Option Button 1">
              <controlPr defaultSize="0" autoFill="0" autoLine="0" autoPict="0">
                <anchor moveWithCells="1">
                  <from>
                    <xdr:col>6</xdr:col>
                    <xdr:colOff>165100</xdr:colOff>
                    <xdr:row>20</xdr:row>
                    <xdr:rowOff>88900</xdr:rowOff>
                  </from>
                  <to>
                    <xdr:col>7</xdr:col>
                    <xdr:colOff>184150</xdr:colOff>
                    <xdr:row>21</xdr:row>
                    <xdr:rowOff>50800</xdr:rowOff>
                  </to>
                </anchor>
              </controlPr>
            </control>
          </mc:Choice>
        </mc:AlternateContent>
        <mc:AlternateContent xmlns:mc="http://schemas.openxmlformats.org/markup-compatibility/2006">
          <mc:Choice Requires="x14">
            <control shapeId="9218" r:id="rId6" name="Option Button 2">
              <controlPr defaultSize="0" autoFill="0" autoLine="0" autoPict="0">
                <anchor moveWithCells="1">
                  <from>
                    <xdr:col>7</xdr:col>
                    <xdr:colOff>317500</xdr:colOff>
                    <xdr:row>20</xdr:row>
                    <xdr:rowOff>69850</xdr:rowOff>
                  </from>
                  <to>
                    <xdr:col>8</xdr:col>
                    <xdr:colOff>152400</xdr:colOff>
                    <xdr:row>21</xdr:row>
                    <xdr:rowOff>63500</xdr:rowOff>
                  </to>
                </anchor>
              </controlPr>
            </control>
          </mc:Choice>
        </mc:AlternateContent>
        <mc:AlternateContent xmlns:mc="http://schemas.openxmlformats.org/markup-compatibility/2006">
          <mc:Choice Requires="x14">
            <control shapeId="9225" r:id="rId7" name="Group Box 9">
              <controlPr defaultSize="0" autoFill="0" autoPict="0">
                <anchor moveWithCells="1">
                  <from>
                    <xdr:col>5</xdr:col>
                    <xdr:colOff>679450</xdr:colOff>
                    <xdr:row>20</xdr:row>
                    <xdr:rowOff>0</xdr:rowOff>
                  </from>
                  <to>
                    <xdr:col>8</xdr:col>
                    <xdr:colOff>279400</xdr:colOff>
                    <xdr:row>21</xdr:row>
                    <xdr:rowOff>127000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71AEC-24B2-4994-B08F-183812181434}">
  <sheetPr codeName="Sheet6"/>
  <dimension ref="A1:I126"/>
  <sheetViews>
    <sheetView workbookViewId="0">
      <selection activeCell="E2" sqref="E2:E8"/>
    </sheetView>
  </sheetViews>
  <sheetFormatPr defaultColWidth="9.1796875" defaultRowHeight="12.5" x14ac:dyDescent="0.25"/>
  <cols>
    <col min="1" max="1" width="38" style="9" bestFit="1" customWidth="1"/>
    <col min="2" max="2" width="54.1796875" style="9" bestFit="1" customWidth="1"/>
    <col min="3" max="3" width="9.81640625" style="9" customWidth="1"/>
    <col min="4" max="4" width="22.1796875" style="9" bestFit="1" customWidth="1"/>
    <col min="5" max="5" width="47.54296875" style="9" bestFit="1" customWidth="1"/>
    <col min="6" max="16384" width="9.1796875" style="9"/>
  </cols>
  <sheetData>
    <row r="1" spans="1:9" ht="13" x14ac:dyDescent="0.3">
      <c r="A1" s="113" t="s">
        <v>302</v>
      </c>
      <c r="B1" s="113" t="s">
        <v>520</v>
      </c>
      <c r="C1" s="113"/>
      <c r="D1" s="113" t="s">
        <v>520</v>
      </c>
      <c r="E1" s="113" t="s">
        <v>521</v>
      </c>
    </row>
    <row r="2" spans="1:9" ht="13.25" x14ac:dyDescent="0.25">
      <c r="A2" s="114" t="s">
        <v>34</v>
      </c>
      <c r="B2" s="114" t="s">
        <v>522</v>
      </c>
      <c r="D2" s="114" t="s">
        <v>223</v>
      </c>
      <c r="E2" s="114" t="s">
        <v>523</v>
      </c>
    </row>
    <row r="3" spans="1:9" ht="13.25" x14ac:dyDescent="0.25">
      <c r="A3" s="114" t="s">
        <v>34</v>
      </c>
      <c r="B3" s="114" t="s">
        <v>524</v>
      </c>
      <c r="D3" s="114" t="s">
        <v>223</v>
      </c>
      <c r="E3" s="114" t="s">
        <v>224</v>
      </c>
    </row>
    <row r="4" spans="1:9" ht="13.25" x14ac:dyDescent="0.25">
      <c r="A4" s="114" t="s">
        <v>34</v>
      </c>
      <c r="B4" s="114" t="s">
        <v>525</v>
      </c>
      <c r="D4" s="114" t="s">
        <v>223</v>
      </c>
      <c r="E4" s="114" t="s">
        <v>235</v>
      </c>
    </row>
    <row r="5" spans="1:9" ht="13.25" x14ac:dyDescent="0.25">
      <c r="A5" s="114" t="s">
        <v>34</v>
      </c>
      <c r="B5" s="114" t="s">
        <v>526</v>
      </c>
      <c r="D5" s="114" t="s">
        <v>223</v>
      </c>
      <c r="E5" s="114" t="s">
        <v>527</v>
      </c>
    </row>
    <row r="6" spans="1:9" ht="13.25" x14ac:dyDescent="0.25">
      <c r="A6" s="114" t="s">
        <v>34</v>
      </c>
      <c r="B6" s="114" t="s">
        <v>528</v>
      </c>
      <c r="D6" s="114" t="s">
        <v>223</v>
      </c>
      <c r="E6" s="114" t="s">
        <v>529</v>
      </c>
    </row>
    <row r="7" spans="1:9" ht="13.25" x14ac:dyDescent="0.25">
      <c r="A7" s="114" t="s">
        <v>34</v>
      </c>
      <c r="B7" s="114" t="s">
        <v>530</v>
      </c>
      <c r="D7" s="114" t="s">
        <v>223</v>
      </c>
      <c r="E7" s="114" t="s">
        <v>531</v>
      </c>
    </row>
    <row r="8" spans="1:9" ht="13.25" x14ac:dyDescent="0.25">
      <c r="A8" s="114" t="s">
        <v>34</v>
      </c>
      <c r="B8" s="114" t="s">
        <v>532</v>
      </c>
      <c r="D8" s="114" t="s">
        <v>223</v>
      </c>
      <c r="E8" s="114" t="s">
        <v>220</v>
      </c>
    </row>
    <row r="9" spans="1:9" ht="13.25" x14ac:dyDescent="0.25">
      <c r="A9" s="114" t="s">
        <v>34</v>
      </c>
      <c r="B9" s="114" t="s">
        <v>533</v>
      </c>
      <c r="D9" s="9" t="s">
        <v>234</v>
      </c>
      <c r="E9" s="9" t="s">
        <v>523</v>
      </c>
    </row>
    <row r="10" spans="1:9" ht="13.25" x14ac:dyDescent="0.25">
      <c r="A10" s="114" t="s">
        <v>34</v>
      </c>
      <c r="B10" s="114" t="s">
        <v>220</v>
      </c>
      <c r="D10" s="9" t="s">
        <v>234</v>
      </c>
      <c r="E10" s="9" t="s">
        <v>224</v>
      </c>
    </row>
    <row r="11" spans="1:9" ht="13.25" x14ac:dyDescent="0.25">
      <c r="A11" s="9" t="s">
        <v>35</v>
      </c>
      <c r="B11" s="9" t="s">
        <v>534</v>
      </c>
      <c r="D11" s="9" t="s">
        <v>234</v>
      </c>
      <c r="E11" s="9" t="s">
        <v>235</v>
      </c>
    </row>
    <row r="12" spans="1:9" ht="13.25" x14ac:dyDescent="0.25">
      <c r="A12" s="9" t="s">
        <v>35</v>
      </c>
      <c r="B12" s="9" t="s">
        <v>535</v>
      </c>
      <c r="D12" s="9" t="s">
        <v>234</v>
      </c>
      <c r="E12" s="9" t="s">
        <v>527</v>
      </c>
    </row>
    <row r="13" spans="1:9" ht="13.25" x14ac:dyDescent="0.25">
      <c r="A13" s="9" t="s">
        <v>35</v>
      </c>
      <c r="B13" s="9" t="s">
        <v>536</v>
      </c>
      <c r="D13" s="9" t="s">
        <v>234</v>
      </c>
      <c r="E13" s="9" t="s">
        <v>529</v>
      </c>
    </row>
    <row r="14" spans="1:9" ht="13.25" x14ac:dyDescent="0.25">
      <c r="A14" s="9" t="s">
        <v>35</v>
      </c>
      <c r="B14" s="9" t="s">
        <v>537</v>
      </c>
      <c r="D14" s="9" t="s">
        <v>234</v>
      </c>
      <c r="E14" s="9" t="s">
        <v>531</v>
      </c>
      <c r="I14"/>
    </row>
    <row r="15" spans="1:9" ht="13.25" x14ac:dyDescent="0.25">
      <c r="A15" s="9" t="s">
        <v>35</v>
      </c>
      <c r="B15" s="9" t="s">
        <v>233</v>
      </c>
      <c r="D15" s="9" t="s">
        <v>234</v>
      </c>
      <c r="E15" s="9" t="s">
        <v>220</v>
      </c>
      <c r="I15"/>
    </row>
    <row r="16" spans="1:9" ht="13.25" x14ac:dyDescent="0.25">
      <c r="A16" s="9" t="s">
        <v>35</v>
      </c>
      <c r="B16" s="9" t="s">
        <v>538</v>
      </c>
      <c r="D16" s="114" t="s">
        <v>539</v>
      </c>
      <c r="E16" s="114" t="s">
        <v>523</v>
      </c>
      <c r="I16"/>
    </row>
    <row r="17" spans="1:9" ht="13.25" x14ac:dyDescent="0.25">
      <c r="A17" s="9" t="s">
        <v>35</v>
      </c>
      <c r="B17" s="9" t="s">
        <v>540</v>
      </c>
      <c r="D17" s="114" t="s">
        <v>539</v>
      </c>
      <c r="E17" s="114" t="s">
        <v>224</v>
      </c>
      <c r="I17"/>
    </row>
    <row r="18" spans="1:9" ht="13.25" x14ac:dyDescent="0.25">
      <c r="A18" s="9" t="s">
        <v>35</v>
      </c>
      <c r="B18" s="9" t="s">
        <v>541</v>
      </c>
      <c r="D18" s="114" t="s">
        <v>539</v>
      </c>
      <c r="E18" s="114" t="s">
        <v>235</v>
      </c>
      <c r="I18"/>
    </row>
    <row r="19" spans="1:9" ht="13.25" x14ac:dyDescent="0.25">
      <c r="A19" s="9" t="s">
        <v>35</v>
      </c>
      <c r="B19" s="9" t="s">
        <v>220</v>
      </c>
      <c r="D19" s="114" t="s">
        <v>539</v>
      </c>
      <c r="E19" s="114" t="s">
        <v>527</v>
      </c>
      <c r="I19"/>
    </row>
    <row r="20" spans="1:9" ht="13.25" x14ac:dyDescent="0.25">
      <c r="A20" s="114" t="s">
        <v>36</v>
      </c>
      <c r="B20" s="114" t="s">
        <v>206</v>
      </c>
      <c r="D20" s="114" t="s">
        <v>539</v>
      </c>
      <c r="E20" s="114" t="s">
        <v>529</v>
      </c>
      <c r="I20"/>
    </row>
    <row r="21" spans="1:9" ht="13.25" x14ac:dyDescent="0.25">
      <c r="A21" s="114" t="s">
        <v>36</v>
      </c>
      <c r="B21" s="114" t="s">
        <v>542</v>
      </c>
      <c r="D21" s="114" t="s">
        <v>539</v>
      </c>
      <c r="E21" s="114" t="s">
        <v>531</v>
      </c>
      <c r="I21"/>
    </row>
    <row r="22" spans="1:9" ht="13.25" x14ac:dyDescent="0.25">
      <c r="A22" s="114" t="s">
        <v>36</v>
      </c>
      <c r="B22" s="114" t="s">
        <v>543</v>
      </c>
      <c r="D22" s="114" t="s">
        <v>539</v>
      </c>
      <c r="E22" s="114" t="s">
        <v>220</v>
      </c>
      <c r="I22"/>
    </row>
    <row r="23" spans="1:9" ht="13.25" x14ac:dyDescent="0.25">
      <c r="A23" s="114" t="s">
        <v>36</v>
      </c>
      <c r="B23" s="114" t="s">
        <v>544</v>
      </c>
      <c r="D23" s="9" t="s">
        <v>220</v>
      </c>
      <c r="I23"/>
    </row>
    <row r="24" spans="1:9" ht="13.25" x14ac:dyDescent="0.25">
      <c r="A24" s="114" t="s">
        <v>36</v>
      </c>
      <c r="B24" s="114" t="s">
        <v>252</v>
      </c>
      <c r="I24"/>
    </row>
    <row r="25" spans="1:9" ht="13.25" x14ac:dyDescent="0.25">
      <c r="A25" s="114" t="s">
        <v>36</v>
      </c>
      <c r="B25" s="114" t="s">
        <v>220</v>
      </c>
      <c r="I25"/>
    </row>
    <row r="26" spans="1:9" ht="13.25" x14ac:dyDescent="0.25">
      <c r="A26" s="9" t="s">
        <v>37</v>
      </c>
      <c r="B26" s="9" t="s">
        <v>545</v>
      </c>
      <c r="I26"/>
    </row>
    <row r="27" spans="1:9" x14ac:dyDescent="0.25">
      <c r="A27" s="9" t="s">
        <v>37</v>
      </c>
      <c r="B27" s="9" t="s">
        <v>205</v>
      </c>
      <c r="I27"/>
    </row>
    <row r="28" spans="1:9" x14ac:dyDescent="0.25">
      <c r="A28" s="9" t="s">
        <v>37</v>
      </c>
      <c r="B28" s="9" t="s">
        <v>546</v>
      </c>
      <c r="I28"/>
    </row>
    <row r="29" spans="1:9" x14ac:dyDescent="0.25">
      <c r="A29" s="9" t="s">
        <v>37</v>
      </c>
      <c r="B29" s="9" t="s">
        <v>547</v>
      </c>
      <c r="I29"/>
    </row>
    <row r="30" spans="1:9" x14ac:dyDescent="0.25">
      <c r="A30" s="9" t="s">
        <v>37</v>
      </c>
      <c r="B30" s="9" t="s">
        <v>245</v>
      </c>
      <c r="I30"/>
    </row>
    <row r="31" spans="1:9" x14ac:dyDescent="0.25">
      <c r="A31" s="9" t="s">
        <v>37</v>
      </c>
      <c r="B31" s="9" t="s">
        <v>220</v>
      </c>
      <c r="I31"/>
    </row>
    <row r="32" spans="1:9" x14ac:dyDescent="0.25">
      <c r="A32" s="114" t="s">
        <v>38</v>
      </c>
      <c r="B32" s="114" t="s">
        <v>548</v>
      </c>
      <c r="I32"/>
    </row>
    <row r="33" spans="1:9" x14ac:dyDescent="0.25">
      <c r="A33" s="114" t="s">
        <v>38</v>
      </c>
      <c r="B33" s="114" t="s">
        <v>549</v>
      </c>
      <c r="I33"/>
    </row>
    <row r="34" spans="1:9" x14ac:dyDescent="0.25">
      <c r="A34" s="114" t="s">
        <v>38</v>
      </c>
      <c r="B34" s="114" t="s">
        <v>550</v>
      </c>
      <c r="I34"/>
    </row>
    <row r="35" spans="1:9" x14ac:dyDescent="0.25">
      <c r="A35" s="114" t="s">
        <v>38</v>
      </c>
      <c r="B35" s="114" t="s">
        <v>551</v>
      </c>
      <c r="I35"/>
    </row>
    <row r="36" spans="1:9" x14ac:dyDescent="0.25">
      <c r="A36" s="114" t="s">
        <v>38</v>
      </c>
      <c r="B36" s="114" t="s">
        <v>552</v>
      </c>
      <c r="I36"/>
    </row>
    <row r="37" spans="1:9" x14ac:dyDescent="0.25">
      <c r="A37" s="114" t="s">
        <v>38</v>
      </c>
      <c r="B37" s="114" t="s">
        <v>553</v>
      </c>
      <c r="I37"/>
    </row>
    <row r="38" spans="1:9" x14ac:dyDescent="0.25">
      <c r="A38" s="114" t="s">
        <v>38</v>
      </c>
      <c r="B38" s="114" t="s">
        <v>207</v>
      </c>
      <c r="I38"/>
    </row>
    <row r="39" spans="1:9" x14ac:dyDescent="0.25">
      <c r="A39" s="114" t="s">
        <v>38</v>
      </c>
      <c r="B39" s="114" t="s">
        <v>554</v>
      </c>
      <c r="I39"/>
    </row>
    <row r="40" spans="1:9" x14ac:dyDescent="0.25">
      <c r="A40" s="114" t="s">
        <v>38</v>
      </c>
      <c r="B40" s="114" t="s">
        <v>220</v>
      </c>
      <c r="I40"/>
    </row>
    <row r="41" spans="1:9" x14ac:dyDescent="0.25">
      <c r="A41" s="9" t="s">
        <v>39</v>
      </c>
      <c r="B41" s="9" t="s">
        <v>555</v>
      </c>
      <c r="I41"/>
    </row>
    <row r="42" spans="1:9" x14ac:dyDescent="0.25">
      <c r="A42" s="9" t="s">
        <v>39</v>
      </c>
      <c r="B42" s="9" t="s">
        <v>556</v>
      </c>
      <c r="I42"/>
    </row>
    <row r="43" spans="1:9" x14ac:dyDescent="0.25">
      <c r="A43" s="9" t="s">
        <v>39</v>
      </c>
      <c r="B43" s="9" t="s">
        <v>557</v>
      </c>
      <c r="I43"/>
    </row>
    <row r="44" spans="1:9" x14ac:dyDescent="0.25">
      <c r="A44" s="9" t="s">
        <v>39</v>
      </c>
      <c r="B44" s="9" t="s">
        <v>558</v>
      </c>
      <c r="I44"/>
    </row>
    <row r="45" spans="1:9" x14ac:dyDescent="0.25">
      <c r="A45" s="9" t="s">
        <v>39</v>
      </c>
      <c r="B45" s="9" t="s">
        <v>244</v>
      </c>
      <c r="I45"/>
    </row>
    <row r="46" spans="1:9" x14ac:dyDescent="0.25">
      <c r="A46" s="9" t="s">
        <v>39</v>
      </c>
      <c r="B46" s="9" t="s">
        <v>236</v>
      </c>
      <c r="I46"/>
    </row>
    <row r="47" spans="1:9" x14ac:dyDescent="0.25">
      <c r="A47" s="9" t="s">
        <v>39</v>
      </c>
      <c r="B47" s="9" t="s">
        <v>220</v>
      </c>
      <c r="I47"/>
    </row>
    <row r="48" spans="1:9" x14ac:dyDescent="0.25">
      <c r="A48" s="114" t="s">
        <v>40</v>
      </c>
      <c r="B48" s="114" t="s">
        <v>559</v>
      </c>
      <c r="I48"/>
    </row>
    <row r="49" spans="1:9" x14ac:dyDescent="0.25">
      <c r="A49" s="114" t="s">
        <v>40</v>
      </c>
      <c r="B49" s="114" t="s">
        <v>253</v>
      </c>
      <c r="I49"/>
    </row>
    <row r="50" spans="1:9" x14ac:dyDescent="0.25">
      <c r="A50" s="114" t="s">
        <v>40</v>
      </c>
      <c r="B50" s="114" t="s">
        <v>560</v>
      </c>
      <c r="I50"/>
    </row>
    <row r="51" spans="1:9" x14ac:dyDescent="0.25">
      <c r="A51" s="114" t="s">
        <v>40</v>
      </c>
      <c r="B51" s="114" t="s">
        <v>220</v>
      </c>
      <c r="I51"/>
    </row>
    <row r="52" spans="1:9" x14ac:dyDescent="0.25">
      <c r="A52" s="9" t="s">
        <v>41</v>
      </c>
      <c r="B52" s="9" t="s">
        <v>561</v>
      </c>
      <c r="I52"/>
    </row>
    <row r="53" spans="1:9" x14ac:dyDescent="0.25">
      <c r="A53" s="9" t="s">
        <v>41</v>
      </c>
      <c r="B53" s="9" t="s">
        <v>562</v>
      </c>
      <c r="I53"/>
    </row>
    <row r="54" spans="1:9" x14ac:dyDescent="0.25">
      <c r="A54" s="9" t="s">
        <v>41</v>
      </c>
      <c r="B54" s="9" t="s">
        <v>563</v>
      </c>
      <c r="E54"/>
      <c r="I54"/>
    </row>
    <row r="55" spans="1:9" x14ac:dyDescent="0.25">
      <c r="A55" s="9" t="s">
        <v>41</v>
      </c>
      <c r="B55" s="9" t="s">
        <v>564</v>
      </c>
      <c r="E55"/>
      <c r="I55"/>
    </row>
    <row r="56" spans="1:9" x14ac:dyDescent="0.25">
      <c r="A56" s="9" t="s">
        <v>41</v>
      </c>
      <c r="B56" s="9" t="s">
        <v>565</v>
      </c>
      <c r="E56"/>
      <c r="I56"/>
    </row>
    <row r="57" spans="1:9" x14ac:dyDescent="0.25">
      <c r="A57" s="9" t="s">
        <v>41</v>
      </c>
      <c r="B57" s="9" t="s">
        <v>220</v>
      </c>
      <c r="E57"/>
      <c r="I57"/>
    </row>
    <row r="58" spans="1:9" x14ac:dyDescent="0.25">
      <c r="A58" s="114" t="s">
        <v>42</v>
      </c>
      <c r="B58" s="114" t="s">
        <v>223</v>
      </c>
      <c r="E58"/>
      <c r="I58"/>
    </row>
    <row r="59" spans="1:9" x14ac:dyDescent="0.25">
      <c r="A59" s="114" t="s">
        <v>42</v>
      </c>
      <c r="B59" s="114" t="s">
        <v>234</v>
      </c>
      <c r="E59"/>
      <c r="I59"/>
    </row>
    <row r="60" spans="1:9" x14ac:dyDescent="0.25">
      <c r="A60" s="114" t="s">
        <v>42</v>
      </c>
      <c r="B60" s="114" t="s">
        <v>539</v>
      </c>
      <c r="E60"/>
      <c r="I60"/>
    </row>
    <row r="61" spans="1:9" x14ac:dyDescent="0.25">
      <c r="A61" s="114" t="s">
        <v>42</v>
      </c>
      <c r="B61" s="114" t="s">
        <v>220</v>
      </c>
      <c r="E61"/>
      <c r="I61"/>
    </row>
    <row r="62" spans="1:9" x14ac:dyDescent="0.25">
      <c r="A62" s="9" t="s">
        <v>43</v>
      </c>
      <c r="B62" s="9" t="s">
        <v>566</v>
      </c>
      <c r="E62"/>
      <c r="I62"/>
    </row>
    <row r="63" spans="1:9" x14ac:dyDescent="0.25">
      <c r="A63" s="9" t="s">
        <v>43</v>
      </c>
      <c r="B63" s="9" t="s">
        <v>567</v>
      </c>
      <c r="E63"/>
      <c r="I63"/>
    </row>
    <row r="64" spans="1:9" x14ac:dyDescent="0.25">
      <c r="A64" s="9" t="s">
        <v>43</v>
      </c>
      <c r="B64" s="9" t="s">
        <v>568</v>
      </c>
      <c r="E64"/>
      <c r="I64"/>
    </row>
    <row r="65" spans="1:9" x14ac:dyDescent="0.25">
      <c r="A65" s="9" t="s">
        <v>43</v>
      </c>
      <c r="B65" s="9" t="s">
        <v>569</v>
      </c>
      <c r="E65"/>
      <c r="I65"/>
    </row>
    <row r="66" spans="1:9" x14ac:dyDescent="0.25">
      <c r="A66" s="9" t="s">
        <v>43</v>
      </c>
      <c r="B66" s="9" t="s">
        <v>570</v>
      </c>
      <c r="E66"/>
      <c r="I66"/>
    </row>
    <row r="67" spans="1:9" x14ac:dyDescent="0.25">
      <c r="A67" s="9" t="s">
        <v>43</v>
      </c>
      <c r="B67" s="9" t="s">
        <v>220</v>
      </c>
      <c r="E67"/>
      <c r="I67"/>
    </row>
    <row r="68" spans="1:9" x14ac:dyDescent="0.25">
      <c r="A68" s="114" t="s">
        <v>221</v>
      </c>
      <c r="B68" s="114" t="s">
        <v>571</v>
      </c>
      <c r="E68"/>
      <c r="I68"/>
    </row>
    <row r="69" spans="1:9" x14ac:dyDescent="0.25">
      <c r="A69" s="114" t="s">
        <v>221</v>
      </c>
      <c r="B69" s="114" t="s">
        <v>572</v>
      </c>
      <c r="E69"/>
      <c r="I69"/>
    </row>
    <row r="70" spans="1:9" x14ac:dyDescent="0.25">
      <c r="A70" s="114" t="s">
        <v>221</v>
      </c>
      <c r="B70" s="114" t="s">
        <v>573</v>
      </c>
      <c r="E70"/>
      <c r="I70"/>
    </row>
    <row r="71" spans="1:9" x14ac:dyDescent="0.25">
      <c r="A71" s="114" t="s">
        <v>221</v>
      </c>
      <c r="B71" s="114" t="s">
        <v>222</v>
      </c>
      <c r="E71"/>
      <c r="I71"/>
    </row>
    <row r="72" spans="1:9" x14ac:dyDescent="0.25">
      <c r="A72" s="114" t="s">
        <v>221</v>
      </c>
      <c r="B72" s="114" t="s">
        <v>220</v>
      </c>
      <c r="E72"/>
      <c r="I72"/>
    </row>
    <row r="73" spans="1:9" x14ac:dyDescent="0.25">
      <c r="A73" s="9" t="s">
        <v>45</v>
      </c>
      <c r="B73" s="9" t="s">
        <v>574</v>
      </c>
      <c r="E73"/>
      <c r="I73"/>
    </row>
    <row r="74" spans="1:9" x14ac:dyDescent="0.25">
      <c r="A74" s="9" t="s">
        <v>45</v>
      </c>
      <c r="B74" s="9" t="s">
        <v>553</v>
      </c>
      <c r="E74"/>
      <c r="I74"/>
    </row>
    <row r="75" spans="1:9" x14ac:dyDescent="0.25">
      <c r="A75" s="9" t="s">
        <v>45</v>
      </c>
      <c r="B75" s="9" t="s">
        <v>575</v>
      </c>
      <c r="E75"/>
      <c r="I75"/>
    </row>
    <row r="76" spans="1:9" x14ac:dyDescent="0.25">
      <c r="A76" s="9" t="s">
        <v>45</v>
      </c>
      <c r="B76" s="9" t="s">
        <v>225</v>
      </c>
      <c r="E76"/>
      <c r="I76"/>
    </row>
    <row r="77" spans="1:9" x14ac:dyDescent="0.25">
      <c r="A77" s="9" t="s">
        <v>45</v>
      </c>
      <c r="B77" s="9" t="s">
        <v>576</v>
      </c>
      <c r="E77"/>
      <c r="I77"/>
    </row>
    <row r="78" spans="1:9" x14ac:dyDescent="0.25">
      <c r="A78" s="9" t="s">
        <v>45</v>
      </c>
      <c r="B78" s="9" t="s">
        <v>577</v>
      </c>
      <c r="E78"/>
      <c r="I78"/>
    </row>
    <row r="79" spans="1:9" x14ac:dyDescent="0.25">
      <c r="A79" s="9" t="s">
        <v>45</v>
      </c>
      <c r="B79" s="9" t="s">
        <v>578</v>
      </c>
      <c r="E79"/>
      <c r="I79"/>
    </row>
    <row r="80" spans="1:9" x14ac:dyDescent="0.25">
      <c r="A80" s="9" t="s">
        <v>45</v>
      </c>
      <c r="B80" s="9" t="s">
        <v>220</v>
      </c>
      <c r="E80"/>
      <c r="I80"/>
    </row>
    <row r="81" spans="1:5" x14ac:dyDescent="0.25">
      <c r="A81" s="114" t="s">
        <v>220</v>
      </c>
      <c r="B81" s="114"/>
      <c r="E81"/>
    </row>
    <row r="82" spans="1:5" x14ac:dyDescent="0.25">
      <c r="E82"/>
    </row>
    <row r="83" spans="1:5" x14ac:dyDescent="0.25">
      <c r="E83"/>
    </row>
    <row r="84" spans="1:5" x14ac:dyDescent="0.25">
      <c r="E84"/>
    </row>
    <row r="85" spans="1:5" x14ac:dyDescent="0.25">
      <c r="E85"/>
    </row>
    <row r="86" spans="1:5" x14ac:dyDescent="0.25">
      <c r="E86"/>
    </row>
    <row r="87" spans="1:5" x14ac:dyDescent="0.25">
      <c r="E87"/>
    </row>
    <row r="88" spans="1:5" x14ac:dyDescent="0.25">
      <c r="E88"/>
    </row>
    <row r="89" spans="1:5" x14ac:dyDescent="0.25">
      <c r="E89"/>
    </row>
    <row r="90" spans="1:5" x14ac:dyDescent="0.25">
      <c r="E90"/>
    </row>
    <row r="91" spans="1:5" x14ac:dyDescent="0.25">
      <c r="E91"/>
    </row>
    <row r="92" spans="1:5" x14ac:dyDescent="0.25">
      <c r="E92"/>
    </row>
    <row r="93" spans="1:5" x14ac:dyDescent="0.25">
      <c r="E93"/>
    </row>
    <row r="94" spans="1:5" x14ac:dyDescent="0.25">
      <c r="E94"/>
    </row>
    <row r="95" spans="1:5" x14ac:dyDescent="0.25">
      <c r="E95"/>
    </row>
    <row r="96" spans="1:5" x14ac:dyDescent="0.25">
      <c r="E96"/>
    </row>
    <row r="97" spans="5:8" x14ac:dyDescent="0.25">
      <c r="E97"/>
    </row>
    <row r="98" spans="5:8" x14ac:dyDescent="0.25">
      <c r="E98"/>
    </row>
    <row r="99" spans="5:8" x14ac:dyDescent="0.25">
      <c r="E99"/>
    </row>
    <row r="100" spans="5:8" x14ac:dyDescent="0.25">
      <c r="E100"/>
    </row>
    <row r="101" spans="5:8" x14ac:dyDescent="0.25">
      <c r="E101"/>
      <c r="H101" s="9" t="s">
        <v>579</v>
      </c>
    </row>
    <row r="102" spans="5:8" x14ac:dyDescent="0.25">
      <c r="E102"/>
      <c r="H102" s="9" t="s">
        <v>580</v>
      </c>
    </row>
    <row r="103" spans="5:8" x14ac:dyDescent="0.25">
      <c r="E103"/>
      <c r="H103" s="9" t="s">
        <v>581</v>
      </c>
    </row>
    <row r="104" spans="5:8" x14ac:dyDescent="0.25">
      <c r="E104"/>
      <c r="H104" s="9" t="s">
        <v>582</v>
      </c>
    </row>
    <row r="105" spans="5:8" x14ac:dyDescent="0.25">
      <c r="E105"/>
      <c r="H105" s="9" t="s">
        <v>583</v>
      </c>
    </row>
    <row r="106" spans="5:8" x14ac:dyDescent="0.25">
      <c r="E106"/>
      <c r="H106" s="9" t="s">
        <v>584</v>
      </c>
    </row>
    <row r="107" spans="5:8" x14ac:dyDescent="0.25">
      <c r="E107"/>
      <c r="H107" s="9" t="s">
        <v>585</v>
      </c>
    </row>
    <row r="108" spans="5:8" x14ac:dyDescent="0.25">
      <c r="E108"/>
    </row>
    <row r="109" spans="5:8" x14ac:dyDescent="0.25">
      <c r="E109"/>
      <c r="H109" s="9" t="s">
        <v>586</v>
      </c>
    </row>
    <row r="110" spans="5:8" x14ac:dyDescent="0.25">
      <c r="E110"/>
      <c r="H110" s="9" t="s">
        <v>587</v>
      </c>
    </row>
    <row r="111" spans="5:8" x14ac:dyDescent="0.25">
      <c r="E111"/>
      <c r="H111" s="9" t="s">
        <v>588</v>
      </c>
    </row>
    <row r="112" spans="5:8" x14ac:dyDescent="0.25">
      <c r="E112"/>
      <c r="H112" s="9" t="s">
        <v>589</v>
      </c>
    </row>
    <row r="113" spans="5:8" x14ac:dyDescent="0.25">
      <c r="E113"/>
      <c r="H113" s="9" t="s">
        <v>590</v>
      </c>
    </row>
    <row r="114" spans="5:8" x14ac:dyDescent="0.25">
      <c r="E114"/>
      <c r="H114" s="9" t="s">
        <v>591</v>
      </c>
    </row>
    <row r="115" spans="5:8" x14ac:dyDescent="0.25">
      <c r="E115"/>
    </row>
    <row r="116" spans="5:8" x14ac:dyDescent="0.25">
      <c r="E116"/>
      <c r="H116" s="9" t="s">
        <v>592</v>
      </c>
    </row>
    <row r="117" spans="5:8" x14ac:dyDescent="0.25">
      <c r="E117"/>
      <c r="H117" s="9" t="s">
        <v>593</v>
      </c>
    </row>
    <row r="118" spans="5:8" x14ac:dyDescent="0.25">
      <c r="E118"/>
      <c r="H118" s="9" t="s">
        <v>594</v>
      </c>
    </row>
    <row r="119" spans="5:8" x14ac:dyDescent="0.25">
      <c r="E119"/>
      <c r="H119" s="9" t="s">
        <v>595</v>
      </c>
    </row>
    <row r="120" spans="5:8" x14ac:dyDescent="0.25">
      <c r="E120"/>
      <c r="H120" s="9" t="s">
        <v>596</v>
      </c>
    </row>
    <row r="121" spans="5:8" x14ac:dyDescent="0.25">
      <c r="H121" s="9" t="s">
        <v>597</v>
      </c>
    </row>
    <row r="122" spans="5:8" x14ac:dyDescent="0.25">
      <c r="H122" s="9" t="s">
        <v>598</v>
      </c>
    </row>
    <row r="123" spans="5:8" x14ac:dyDescent="0.25">
      <c r="H123" s="9" t="s">
        <v>599</v>
      </c>
    </row>
    <row r="124" spans="5:8" x14ac:dyDescent="0.25">
      <c r="H124" s="9" t="s">
        <v>600</v>
      </c>
    </row>
    <row r="126" spans="5:8" x14ac:dyDescent="0.25">
      <c r="H126" s="9" t="s">
        <v>601</v>
      </c>
    </row>
  </sheetData>
  <sortState xmlns:xlrd2="http://schemas.microsoft.com/office/spreadsheetml/2017/richdata2" ref="B2:B10">
    <sortCondition ref="B2:B10"/>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L195"/>
  <sheetViews>
    <sheetView workbookViewId="0">
      <selection activeCell="B86" sqref="B86:E88"/>
    </sheetView>
  </sheetViews>
  <sheetFormatPr defaultRowHeight="12.5" x14ac:dyDescent="0.25"/>
  <cols>
    <col min="1" max="5" width="7.453125" customWidth="1"/>
    <col min="6" max="6" width="8" customWidth="1"/>
    <col min="7" max="7" width="9.54296875" customWidth="1"/>
    <col min="8" max="8" width="8.453125" bestFit="1" customWidth="1"/>
    <col min="9" max="10" width="7.453125" customWidth="1"/>
    <col min="11" max="12" width="2.1796875" customWidth="1"/>
  </cols>
  <sheetData>
    <row r="1" spans="1:12" x14ac:dyDescent="0.25">
      <c r="A1" s="30"/>
      <c r="B1" s="31"/>
      <c r="C1" s="31"/>
      <c r="D1" s="31"/>
      <c r="E1" s="31"/>
      <c r="F1" s="31"/>
      <c r="G1" s="31"/>
      <c r="H1" s="31"/>
      <c r="I1" s="31"/>
      <c r="J1" s="31"/>
      <c r="K1" s="31"/>
      <c r="L1" s="32"/>
    </row>
    <row r="2" spans="1:12" ht="18" x14ac:dyDescent="0.4">
      <c r="A2" s="374" t="s">
        <v>662</v>
      </c>
      <c r="B2" s="375"/>
      <c r="C2" s="375"/>
      <c r="D2" s="375"/>
      <c r="E2" s="375"/>
      <c r="F2" s="375"/>
      <c r="G2" s="375"/>
      <c r="H2" s="375"/>
      <c r="I2" s="375"/>
      <c r="J2" s="375"/>
      <c r="K2" s="375"/>
      <c r="L2" s="376"/>
    </row>
    <row r="3" spans="1:12" x14ac:dyDescent="0.25">
      <c r="A3" s="33"/>
      <c r="B3" s="34"/>
      <c r="C3" s="34"/>
      <c r="D3" s="34"/>
      <c r="E3" s="34"/>
      <c r="F3" s="34"/>
      <c r="G3" s="34"/>
      <c r="H3" s="34"/>
      <c r="I3" s="34"/>
      <c r="J3" s="34"/>
      <c r="K3" s="34"/>
      <c r="L3" s="35"/>
    </row>
    <row r="4" spans="1:12" x14ac:dyDescent="0.25">
      <c r="A4" s="36" t="s">
        <v>8</v>
      </c>
      <c r="B4" s="34"/>
      <c r="C4" s="34"/>
      <c r="D4" s="34"/>
      <c r="E4" s="34"/>
      <c r="F4" s="34"/>
      <c r="G4" s="34"/>
      <c r="H4" s="34"/>
      <c r="I4" s="34"/>
      <c r="J4" s="34"/>
      <c r="K4" s="34"/>
      <c r="L4" s="35"/>
    </row>
    <row r="5" spans="1:12" x14ac:dyDescent="0.25">
      <c r="A5" s="33"/>
      <c r="B5" s="34"/>
      <c r="C5" s="34"/>
      <c r="D5" s="34"/>
      <c r="E5" s="34"/>
      <c r="F5" s="34"/>
      <c r="G5" s="34"/>
      <c r="H5" s="34"/>
      <c r="I5" s="34"/>
      <c r="J5" s="34"/>
      <c r="K5" s="34"/>
      <c r="L5" s="35"/>
    </row>
    <row r="6" spans="1:12" x14ac:dyDescent="0.25">
      <c r="A6" s="33" t="s">
        <v>9</v>
      </c>
      <c r="B6" s="34"/>
      <c r="C6" s="34"/>
      <c r="D6" s="34"/>
      <c r="E6" s="377">
        <f>SUM(Facility_Information!$P$6:$P$501,Facility_Information!$Q$6:$Q$501)</f>
        <v>0</v>
      </c>
      <c r="F6" s="378"/>
      <c r="G6" s="34"/>
      <c r="H6" s="34"/>
      <c r="I6" s="34"/>
      <c r="J6" s="34"/>
      <c r="K6" s="34"/>
      <c r="L6" s="35"/>
    </row>
    <row r="7" spans="1:12" ht="5.25" customHeight="1" x14ac:dyDescent="0.25">
      <c r="A7" s="33"/>
      <c r="B7" s="34"/>
      <c r="C7" s="34"/>
      <c r="D7" s="34"/>
      <c r="E7" s="23"/>
      <c r="F7" s="23"/>
      <c r="G7" s="34"/>
      <c r="H7" s="34"/>
      <c r="I7" s="34"/>
      <c r="J7" s="34"/>
      <c r="K7" s="34"/>
      <c r="L7" s="35"/>
    </row>
    <row r="8" spans="1:12" x14ac:dyDescent="0.25">
      <c r="A8" s="33" t="s">
        <v>10</v>
      </c>
      <c r="B8" s="34"/>
      <c r="C8" s="34"/>
      <c r="D8" s="34"/>
      <c r="E8" s="377">
        <f>SUM(Facility_Information!$R$6:$R$501)</f>
        <v>0</v>
      </c>
      <c r="F8" s="378"/>
      <c r="G8" s="34"/>
      <c r="H8" s="34"/>
      <c r="I8" s="34"/>
      <c r="J8" s="34"/>
      <c r="K8" s="34"/>
      <c r="L8" s="35"/>
    </row>
    <row r="9" spans="1:12" ht="5.25" customHeight="1" x14ac:dyDescent="0.25">
      <c r="A9" s="33"/>
      <c r="B9" s="34"/>
      <c r="C9" s="34"/>
      <c r="D9" s="34"/>
      <c r="E9" s="23"/>
      <c r="F9" s="23"/>
      <c r="G9" s="34"/>
      <c r="H9" s="34"/>
      <c r="I9" s="34"/>
      <c r="J9" s="34"/>
      <c r="K9" s="34"/>
      <c r="L9" s="35"/>
    </row>
    <row r="10" spans="1:12" x14ac:dyDescent="0.25">
      <c r="A10" s="37" t="s">
        <v>11</v>
      </c>
      <c r="B10" s="34"/>
      <c r="C10" s="34"/>
      <c r="D10" s="34"/>
      <c r="E10" s="353">
        <f>COUNTA(Facility_Information!$B$6:$B$501)</f>
        <v>0</v>
      </c>
      <c r="F10" s="354"/>
      <c r="G10" s="34"/>
      <c r="H10" s="34"/>
      <c r="I10" s="34"/>
      <c r="J10" s="34"/>
      <c r="K10" s="34"/>
      <c r="L10" s="35"/>
    </row>
    <row r="11" spans="1:12" ht="3.65" customHeight="1" x14ac:dyDescent="0.25">
      <c r="A11" s="33"/>
      <c r="B11" s="34"/>
      <c r="C11" s="34"/>
      <c r="D11" s="34"/>
      <c r="E11" s="22"/>
      <c r="F11" s="22"/>
      <c r="G11" s="34"/>
      <c r="H11" s="34"/>
      <c r="I11" s="34"/>
      <c r="J11" s="34"/>
      <c r="K11" s="34"/>
      <c r="L11" s="35"/>
    </row>
    <row r="12" spans="1:12" x14ac:dyDescent="0.25">
      <c r="A12" s="33"/>
      <c r="B12" s="38" t="s">
        <v>12</v>
      </c>
      <c r="C12" s="34"/>
      <c r="D12" s="34"/>
      <c r="E12" s="34"/>
      <c r="F12" s="34"/>
      <c r="G12" s="353">
        <f>COUNTIF(Facility_Information!$O$6:$O$501,"Petrochemical")</f>
        <v>0</v>
      </c>
      <c r="H12" s="354"/>
      <c r="I12" s="34"/>
      <c r="J12" s="34"/>
      <c r="K12" s="34"/>
      <c r="L12" s="35"/>
    </row>
    <row r="13" spans="1:12" x14ac:dyDescent="0.25">
      <c r="A13" s="33"/>
      <c r="B13" s="34"/>
      <c r="C13" s="34"/>
      <c r="D13" s="34"/>
      <c r="E13" s="34"/>
      <c r="F13" s="34"/>
      <c r="G13" s="22"/>
      <c r="H13" s="24"/>
      <c r="I13" s="34"/>
      <c r="J13" s="34"/>
      <c r="K13" s="34"/>
      <c r="L13" s="35"/>
    </row>
    <row r="14" spans="1:12" x14ac:dyDescent="0.25">
      <c r="A14" s="33"/>
      <c r="B14" s="34"/>
      <c r="C14" s="34" t="s">
        <v>13</v>
      </c>
      <c r="D14" s="34"/>
      <c r="E14" s="34"/>
      <c r="F14" s="34"/>
      <c r="G14" s="34"/>
      <c r="H14" s="355">
        <f>IFERROR((COUNTIFS(Facility_Information!$O$6:$O$501,"Petrochemical",Facility_Information!$W$6:$W$501,"&gt;0")),0)</f>
        <v>0</v>
      </c>
      <c r="I14" s="356"/>
      <c r="J14" s="34"/>
      <c r="K14" s="34"/>
      <c r="L14" s="35"/>
    </row>
    <row r="15" spans="1:12" ht="3.75" customHeight="1" x14ac:dyDescent="0.25">
      <c r="A15" s="33"/>
      <c r="B15" s="34"/>
      <c r="C15" s="34"/>
      <c r="D15" s="34"/>
      <c r="E15" s="34"/>
      <c r="F15" s="34"/>
      <c r="G15" s="34"/>
      <c r="H15" s="34"/>
      <c r="I15" s="34"/>
      <c r="J15" s="34"/>
      <c r="K15" s="34"/>
      <c r="L15" s="35"/>
    </row>
    <row r="16" spans="1:12" x14ac:dyDescent="0.25">
      <c r="A16" s="33"/>
      <c r="B16" s="34"/>
      <c r="C16" s="34" t="s">
        <v>14</v>
      </c>
      <c r="D16" s="34"/>
      <c r="E16" s="34"/>
      <c r="F16" s="34"/>
      <c r="G16" s="34"/>
      <c r="H16" s="353">
        <f>IFERROR((COUNTIFS(Facility_Information!$O$6:$O$501,"Petrochemical",Facility_Information!$X$6:$X$501,"&gt;0")),0)</f>
        <v>0</v>
      </c>
      <c r="I16" s="354"/>
      <c r="J16" s="34"/>
      <c r="K16" s="34"/>
      <c r="L16" s="35"/>
    </row>
    <row r="17" spans="1:12" ht="6.75" customHeight="1" x14ac:dyDescent="0.25">
      <c r="A17" s="33"/>
      <c r="B17" s="34"/>
      <c r="C17" s="34"/>
      <c r="D17" s="34"/>
      <c r="E17" s="34"/>
      <c r="F17" s="34"/>
      <c r="G17" s="34"/>
      <c r="H17" s="34"/>
      <c r="I17" s="34"/>
      <c r="J17" s="34"/>
      <c r="K17" s="34"/>
      <c r="L17" s="35"/>
    </row>
    <row r="18" spans="1:12" x14ac:dyDescent="0.25">
      <c r="A18" s="33"/>
      <c r="B18" s="34"/>
      <c r="C18" s="34" t="s">
        <v>15</v>
      </c>
      <c r="D18" s="34"/>
      <c r="E18" s="34"/>
      <c r="F18" s="34"/>
      <c r="G18" s="34"/>
      <c r="H18" s="353">
        <f>SUMIF(Facility_Information!$O$6:$O$501,"Petrochemical",Facility_Information!$Y$6:$Y$501)</f>
        <v>0</v>
      </c>
      <c r="I18" s="354"/>
      <c r="J18" s="34"/>
      <c r="K18" s="34"/>
      <c r="L18" s="35"/>
    </row>
    <row r="19" spans="1:12" ht="6.75" customHeight="1" x14ac:dyDescent="0.25">
      <c r="A19" s="33"/>
      <c r="B19" s="34"/>
      <c r="C19" s="34"/>
      <c r="D19" s="34"/>
      <c r="E19" s="34"/>
      <c r="F19" s="34"/>
      <c r="G19" s="34"/>
      <c r="H19" s="34"/>
      <c r="I19" s="34"/>
      <c r="J19" s="34"/>
      <c r="K19" s="34"/>
      <c r="L19" s="35"/>
    </row>
    <row r="20" spans="1:12" x14ac:dyDescent="0.25">
      <c r="A20" s="33"/>
      <c r="B20" s="38" t="s">
        <v>16</v>
      </c>
      <c r="C20" s="34"/>
      <c r="D20" s="34"/>
      <c r="E20" s="34"/>
      <c r="F20" s="34"/>
      <c r="G20" s="353">
        <f>COUNTIF(Facility_Information!$O$6:$O$501,"refining")</f>
        <v>0</v>
      </c>
      <c r="H20" s="354"/>
      <c r="I20" s="34"/>
      <c r="J20" s="34"/>
      <c r="K20" s="34"/>
      <c r="L20" s="35"/>
    </row>
    <row r="21" spans="1:12" x14ac:dyDescent="0.25">
      <c r="A21" s="33"/>
      <c r="B21" s="34"/>
      <c r="C21" s="34"/>
      <c r="D21" s="34"/>
      <c r="E21" s="34"/>
      <c r="F21" s="34"/>
      <c r="G21" s="22"/>
      <c r="H21" s="24"/>
      <c r="I21" s="34"/>
      <c r="J21" s="34"/>
      <c r="K21" s="34"/>
      <c r="L21" s="35"/>
    </row>
    <row r="22" spans="1:12" x14ac:dyDescent="0.25">
      <c r="A22" s="33"/>
      <c r="B22" s="34"/>
      <c r="C22" s="34" t="s">
        <v>17</v>
      </c>
      <c r="D22" s="34"/>
      <c r="E22" s="34"/>
      <c r="F22" s="34"/>
      <c r="G22" s="34"/>
      <c r="H22" s="355">
        <f>IFERROR((COUNTIFS(Facility_Information!$O$6:$O$501,"refining",Facility_Information!$W$6:$W$501,"&gt;0")),0)</f>
        <v>0</v>
      </c>
      <c r="I22" s="356"/>
      <c r="J22" s="34"/>
      <c r="K22" s="34"/>
      <c r="L22" s="35"/>
    </row>
    <row r="23" spans="1:12" ht="4.5" customHeight="1" x14ac:dyDescent="0.25">
      <c r="A23" s="33"/>
      <c r="B23" s="34"/>
      <c r="C23" s="34"/>
      <c r="D23" s="34"/>
      <c r="E23" s="34"/>
      <c r="F23" s="34"/>
      <c r="G23" s="34"/>
      <c r="H23" s="34"/>
      <c r="I23" s="34"/>
      <c r="J23" s="34"/>
      <c r="K23" s="34"/>
      <c r="L23" s="35"/>
    </row>
    <row r="24" spans="1:12" x14ac:dyDescent="0.25">
      <c r="A24" s="33"/>
      <c r="B24" s="34"/>
      <c r="C24" s="34" t="s">
        <v>18</v>
      </c>
      <c r="D24" s="34"/>
      <c r="E24" s="34"/>
      <c r="F24" s="34"/>
      <c r="G24" s="34"/>
      <c r="H24" s="355">
        <f>IFERROR((COUNTIFS(Facility_Information!$O$6:$O$501,"refining",Facility_Information!$X$6:$X$501,"&gt;0")),0)</f>
        <v>0</v>
      </c>
      <c r="I24" s="356"/>
      <c r="J24" s="34"/>
      <c r="K24" s="34"/>
      <c r="L24" s="35"/>
    </row>
    <row r="25" spans="1:12" ht="4.5" customHeight="1" x14ac:dyDescent="0.25">
      <c r="A25" s="33"/>
      <c r="B25" s="34"/>
      <c r="C25" s="34"/>
      <c r="D25" s="34"/>
      <c r="E25" s="34"/>
      <c r="F25" s="34"/>
      <c r="G25" s="34"/>
      <c r="H25" s="34"/>
      <c r="I25" s="34"/>
      <c r="J25" s="34"/>
      <c r="K25" s="34"/>
      <c r="L25" s="35"/>
    </row>
    <row r="26" spans="1:12" x14ac:dyDescent="0.25">
      <c r="A26" s="33"/>
      <c r="B26" s="34"/>
      <c r="C26" s="34" t="s">
        <v>19</v>
      </c>
      <c r="D26" s="34"/>
      <c r="E26" s="34"/>
      <c r="F26" s="34"/>
      <c r="G26" s="34"/>
      <c r="H26" s="353">
        <f>SUMIF(Facility_Information!$O$6:$O$501,"Refining",Facility_Information!$Y$6:$Y$501)</f>
        <v>0</v>
      </c>
      <c r="I26" s="354"/>
      <c r="J26" s="34"/>
      <c r="K26" s="34"/>
      <c r="L26" s="35"/>
    </row>
    <row r="27" spans="1:12" ht="4.5" customHeight="1" x14ac:dyDescent="0.25">
      <c r="A27" s="33"/>
      <c r="B27" s="34"/>
      <c r="C27" s="34"/>
      <c r="D27" s="34"/>
      <c r="E27" s="34"/>
      <c r="F27" s="34"/>
      <c r="G27" s="34"/>
      <c r="H27" s="34"/>
      <c r="I27" s="34"/>
      <c r="J27" s="34"/>
      <c r="K27" s="34"/>
      <c r="L27" s="35"/>
    </row>
    <row r="28" spans="1:12" x14ac:dyDescent="0.25">
      <c r="A28" s="33"/>
      <c r="B28" s="38" t="s">
        <v>20</v>
      </c>
      <c r="C28" s="34"/>
      <c r="D28" s="34"/>
      <c r="E28" s="34"/>
      <c r="F28" s="34"/>
      <c r="G28" s="353">
        <f>COUNTIF(Facility_Information!$O$6:$O$501,"General Chemical")</f>
        <v>0</v>
      </c>
      <c r="H28" s="354"/>
      <c r="I28" s="34"/>
      <c r="J28" s="34"/>
      <c r="K28" s="34"/>
      <c r="L28" s="35"/>
    </row>
    <row r="29" spans="1:12" x14ac:dyDescent="0.25">
      <c r="A29" s="33"/>
      <c r="B29" s="34"/>
      <c r="C29" s="34"/>
      <c r="D29" s="34"/>
      <c r="E29" s="34"/>
      <c r="F29" s="34"/>
      <c r="G29" s="22"/>
      <c r="H29" s="24"/>
      <c r="I29" s="34"/>
      <c r="J29" s="34"/>
      <c r="K29" s="34"/>
      <c r="L29" s="35"/>
    </row>
    <row r="30" spans="1:12" x14ac:dyDescent="0.25">
      <c r="A30" s="33"/>
      <c r="B30" s="34"/>
      <c r="C30" s="34" t="s">
        <v>21</v>
      </c>
      <c r="D30" s="34"/>
      <c r="E30" s="34"/>
      <c r="F30" s="34"/>
      <c r="G30" s="34"/>
      <c r="H30" s="355">
        <f>IFERROR((COUNTIFS(Facility_Information!$O$6:$O$501,"General Chemical",Facility_Information!$W$6:$W$501,"&gt;0")),0)</f>
        <v>0</v>
      </c>
      <c r="I30" s="356"/>
      <c r="J30" s="34"/>
      <c r="K30" s="34"/>
      <c r="L30" s="35"/>
    </row>
    <row r="31" spans="1:12" ht="3.75" customHeight="1" x14ac:dyDescent="0.25">
      <c r="A31" s="33"/>
      <c r="B31" s="34"/>
      <c r="C31" s="34"/>
      <c r="D31" s="34"/>
      <c r="E31" s="34"/>
      <c r="F31" s="34"/>
      <c r="G31" s="34"/>
      <c r="H31" s="34"/>
      <c r="I31" s="34"/>
      <c r="J31" s="34"/>
      <c r="K31" s="34"/>
      <c r="L31" s="35"/>
    </row>
    <row r="32" spans="1:12" x14ac:dyDescent="0.25">
      <c r="A32" s="33"/>
      <c r="B32" s="34"/>
      <c r="C32" s="34" t="s">
        <v>22</v>
      </c>
      <c r="D32" s="34"/>
      <c r="E32" s="34"/>
      <c r="F32" s="34"/>
      <c r="G32" s="34"/>
      <c r="H32" s="353">
        <f>IFERROR((COUNTIFS(Facility_Information!$O$6:$O$501,"General Chemical",Facility_Information!$X$6:$X$501,"&gt;0")),0)</f>
        <v>0</v>
      </c>
      <c r="I32" s="354"/>
      <c r="J32" s="34"/>
      <c r="K32" s="34"/>
      <c r="L32" s="35"/>
    </row>
    <row r="33" spans="1:12" ht="6.75" customHeight="1" x14ac:dyDescent="0.25">
      <c r="A33" s="33"/>
      <c r="B33" s="34"/>
      <c r="C33" s="34"/>
      <c r="D33" s="34"/>
      <c r="E33" s="34"/>
      <c r="F33" s="34"/>
      <c r="G33" s="34"/>
      <c r="H33" s="34"/>
      <c r="I33" s="34"/>
      <c r="J33" s="34"/>
      <c r="K33" s="34"/>
      <c r="L33" s="35"/>
    </row>
    <row r="34" spans="1:12" x14ac:dyDescent="0.25">
      <c r="A34" s="33"/>
      <c r="B34" s="34"/>
      <c r="C34" s="34" t="s">
        <v>23</v>
      </c>
      <c r="D34" s="34"/>
      <c r="E34" s="34"/>
      <c r="F34" s="34"/>
      <c r="G34" s="34"/>
      <c r="H34" s="353">
        <f>SUMIF(Facility_Information!$O$6:$O$501,"General Chemical",Facility_Information!$Y$6:$Y$501)</f>
        <v>0</v>
      </c>
      <c r="I34" s="354"/>
      <c r="J34" s="34"/>
      <c r="K34" s="34"/>
      <c r="L34" s="35"/>
    </row>
    <row r="35" spans="1:12" ht="6.75" customHeight="1" x14ac:dyDescent="0.25">
      <c r="A35" s="33"/>
      <c r="B35" s="34"/>
      <c r="C35" s="34"/>
      <c r="D35" s="34"/>
      <c r="E35" s="34"/>
      <c r="F35" s="34"/>
      <c r="G35" s="34"/>
      <c r="H35" s="34"/>
      <c r="I35" s="34"/>
      <c r="J35" s="34"/>
      <c r="K35" s="34"/>
      <c r="L35" s="35"/>
    </row>
    <row r="36" spans="1:12" ht="13" x14ac:dyDescent="0.3">
      <c r="A36" s="33"/>
      <c r="B36" s="34"/>
      <c r="C36" s="34"/>
      <c r="D36" s="34"/>
      <c r="E36" s="34"/>
      <c r="F36" s="34"/>
      <c r="G36" s="25" t="s">
        <v>24</v>
      </c>
      <c r="H36" s="25"/>
      <c r="I36" s="34"/>
      <c r="J36" s="34"/>
      <c r="K36" s="34"/>
      <c r="L36" s="35"/>
    </row>
    <row r="37" spans="1:12" x14ac:dyDescent="0.25">
      <c r="A37" s="37" t="s">
        <v>25</v>
      </c>
      <c r="B37" s="34"/>
      <c r="C37" s="34"/>
      <c r="D37" s="34"/>
      <c r="E37" s="353">
        <f>COUNTA(Event_and_Consequence!$B$6:$B$501)</f>
        <v>0</v>
      </c>
      <c r="F37" s="354"/>
      <c r="G37" s="379" t="str">
        <f>IF(E37-H39-H43=0,"-","Please Review")</f>
        <v>-</v>
      </c>
      <c r="H37" s="380"/>
      <c r="I37" s="34"/>
      <c r="J37" s="34"/>
      <c r="K37" s="34"/>
      <c r="L37" s="35"/>
    </row>
    <row r="38" spans="1:12" ht="3.75" customHeight="1" x14ac:dyDescent="0.25">
      <c r="A38" s="37"/>
      <c r="B38" s="34"/>
      <c r="C38" s="34"/>
      <c r="D38" s="34"/>
      <c r="E38" s="22"/>
      <c r="F38" s="22"/>
      <c r="G38" s="34"/>
      <c r="H38" s="34"/>
      <c r="I38" s="34"/>
      <c r="J38" s="34"/>
      <c r="K38" s="34"/>
      <c r="L38" s="35"/>
    </row>
    <row r="39" spans="1:12" x14ac:dyDescent="0.25">
      <c r="A39" s="33"/>
      <c r="B39" s="34" t="s">
        <v>26</v>
      </c>
      <c r="C39" s="34"/>
      <c r="D39" s="34"/>
      <c r="E39" s="34"/>
      <c r="F39" s="34"/>
      <c r="G39" s="34"/>
      <c r="H39" s="353">
        <f>COUNTIF(Event_and_Consequence!$BX$6:$BX$501,"Tier 1")</f>
        <v>0</v>
      </c>
      <c r="I39" s="354"/>
      <c r="J39" s="34"/>
      <c r="K39" s="34"/>
      <c r="L39" s="35"/>
    </row>
    <row r="40" spans="1:12" ht="3.75" customHeight="1" x14ac:dyDescent="0.25">
      <c r="A40" s="33"/>
      <c r="B40" s="34"/>
      <c r="C40" s="34"/>
      <c r="D40" s="34"/>
      <c r="E40" s="34"/>
      <c r="F40" s="34"/>
      <c r="G40" s="34"/>
      <c r="H40" s="34"/>
      <c r="I40" s="34"/>
      <c r="J40" s="34"/>
      <c r="K40" s="34"/>
      <c r="L40" s="35"/>
    </row>
    <row r="41" spans="1:12" x14ac:dyDescent="0.25">
      <c r="A41" s="33"/>
      <c r="B41" s="34"/>
      <c r="C41" s="34" t="s">
        <v>27</v>
      </c>
      <c r="D41" s="34"/>
      <c r="E41" s="34"/>
      <c r="F41" s="34"/>
      <c r="G41" s="34"/>
      <c r="H41" s="353">
        <f>COUNTIFS(Event_and_Consequence!$BX$6:$BX$501,"Tier 1",Event_and_Consequence!$BX$6:$BX$501,"&gt;0")</f>
        <v>0</v>
      </c>
      <c r="I41" s="354"/>
      <c r="J41" s="34"/>
      <c r="K41" s="34"/>
      <c r="L41" s="35"/>
    </row>
    <row r="42" spans="1:12" ht="3.75" customHeight="1" x14ac:dyDescent="0.25">
      <c r="A42" s="33"/>
      <c r="B42" s="34"/>
      <c r="C42" s="34"/>
      <c r="D42" s="34"/>
      <c r="E42" s="34"/>
      <c r="F42" s="34"/>
      <c r="G42" s="34"/>
      <c r="H42" s="34"/>
      <c r="I42" s="34"/>
      <c r="J42" s="34"/>
      <c r="K42" s="34"/>
      <c r="L42" s="35"/>
    </row>
    <row r="43" spans="1:12" x14ac:dyDescent="0.25">
      <c r="A43" s="33"/>
      <c r="B43" s="34" t="s">
        <v>28</v>
      </c>
      <c r="C43" s="34"/>
      <c r="D43" s="34"/>
      <c r="E43" s="34"/>
      <c r="F43" s="34"/>
      <c r="G43" s="34"/>
      <c r="H43" s="353">
        <f>COUNTIF(Event_and_Consequence!$BX$6:$BX$501,"Tier 2")</f>
        <v>0</v>
      </c>
      <c r="I43" s="354"/>
      <c r="J43" s="34"/>
      <c r="K43" s="34"/>
      <c r="L43" s="35"/>
    </row>
    <row r="44" spans="1:12" x14ac:dyDescent="0.25">
      <c r="A44" s="33"/>
      <c r="B44" s="34"/>
      <c r="C44" s="34"/>
      <c r="D44" s="34"/>
      <c r="E44" s="34"/>
      <c r="F44" s="34"/>
      <c r="G44" s="34"/>
      <c r="H44" s="34"/>
      <c r="I44" s="34"/>
      <c r="J44" s="34"/>
      <c r="K44" s="34"/>
      <c r="L44" s="35"/>
    </row>
    <row r="45" spans="1:12" x14ac:dyDescent="0.25">
      <c r="A45" s="33"/>
      <c r="B45" s="34"/>
      <c r="C45" s="34"/>
      <c r="D45" s="34"/>
      <c r="E45" s="34"/>
      <c r="F45" s="34"/>
      <c r="G45" s="34"/>
      <c r="H45" s="34"/>
      <c r="I45" s="34"/>
      <c r="J45" s="34"/>
      <c r="K45" s="34"/>
      <c r="L45" s="35"/>
    </row>
    <row r="46" spans="1:12" ht="13" x14ac:dyDescent="0.3">
      <c r="A46" s="33"/>
      <c r="B46" s="34"/>
      <c r="C46" s="34"/>
      <c r="D46" s="34"/>
      <c r="E46" s="34"/>
      <c r="F46" s="34"/>
      <c r="G46" s="25" t="s">
        <v>24</v>
      </c>
      <c r="H46" s="25"/>
      <c r="I46" s="34"/>
      <c r="J46" s="34"/>
      <c r="K46" s="34"/>
      <c r="L46" s="35"/>
    </row>
    <row r="47" spans="1:12" x14ac:dyDescent="0.25">
      <c r="A47" s="33" t="s">
        <v>29</v>
      </c>
      <c r="B47" s="34"/>
      <c r="C47" s="34"/>
      <c r="D47" s="34"/>
      <c r="E47" s="353">
        <f>COUNTA(Event_and_Consequence!$K$6:$K$501)</f>
        <v>0</v>
      </c>
      <c r="F47" s="354"/>
      <c r="G47" s="357" t="str">
        <f>IF(($E$37-E47)=0,"-","&lt;&gt; # of Events")</f>
        <v>-</v>
      </c>
      <c r="H47" s="358"/>
      <c r="I47" s="34"/>
      <c r="J47" s="34"/>
      <c r="K47" s="34"/>
      <c r="L47" s="35"/>
    </row>
    <row r="48" spans="1:12" ht="5.25" customHeight="1" x14ac:dyDescent="0.25">
      <c r="A48" s="33"/>
      <c r="B48" s="34"/>
      <c r="C48" s="34"/>
      <c r="D48" s="34"/>
      <c r="E48" s="22"/>
      <c r="F48" s="22"/>
      <c r="G48" s="39"/>
      <c r="H48" s="39"/>
      <c r="I48" s="34"/>
      <c r="J48" s="34"/>
      <c r="K48" s="34"/>
      <c r="L48" s="35"/>
    </row>
    <row r="49" spans="1:12" x14ac:dyDescent="0.25">
      <c r="A49" s="33" t="s">
        <v>30</v>
      </c>
      <c r="B49" s="34"/>
      <c r="C49" s="34"/>
      <c r="D49" s="34"/>
      <c r="E49" s="353">
        <f>COUNTA(Event_and_Consequence!$M$6:$M$501)</f>
        <v>0</v>
      </c>
      <c r="F49" s="354"/>
      <c r="G49" s="357" t="str">
        <f>IF(($E$37-E49)=0,"-","&lt;&gt; # of Events")</f>
        <v>-</v>
      </c>
      <c r="H49" s="358"/>
      <c r="I49" s="34"/>
      <c r="J49" s="34"/>
      <c r="K49" s="34"/>
      <c r="L49" s="35"/>
    </row>
    <row r="50" spans="1:12" ht="4.5" customHeight="1" x14ac:dyDescent="0.25">
      <c r="A50" s="33"/>
      <c r="B50" s="34"/>
      <c r="C50" s="34"/>
      <c r="D50" s="34"/>
      <c r="E50" s="22"/>
      <c r="F50" s="22"/>
      <c r="G50" s="39"/>
      <c r="H50" s="39"/>
      <c r="I50" s="34"/>
      <c r="J50" s="34"/>
      <c r="K50" s="34"/>
      <c r="L50" s="35"/>
    </row>
    <row r="51" spans="1:12" x14ac:dyDescent="0.25">
      <c r="A51" s="33" t="s">
        <v>31</v>
      </c>
      <c r="B51" s="34"/>
      <c r="C51" s="34"/>
      <c r="D51" s="34"/>
      <c r="E51" s="353">
        <f>COUNTA(Event_and_Consequence!$S$6:$S$501)</f>
        <v>0</v>
      </c>
      <c r="F51" s="354"/>
      <c r="G51" s="357" t="str">
        <f>IF(($E$37-E51)=0,"-","&lt;&gt; # of Events")</f>
        <v>-</v>
      </c>
      <c r="H51" s="358"/>
      <c r="I51" s="34"/>
      <c r="J51" s="34"/>
      <c r="K51" s="34"/>
      <c r="L51" s="35"/>
    </row>
    <row r="52" spans="1:12" ht="5.25" customHeight="1" x14ac:dyDescent="0.25">
      <c r="A52" s="33"/>
      <c r="B52" s="34"/>
      <c r="C52" s="34"/>
      <c r="D52" s="34"/>
      <c r="E52" s="22"/>
      <c r="F52" s="22"/>
      <c r="G52" s="39"/>
      <c r="H52" s="39"/>
      <c r="I52" s="34"/>
      <c r="J52" s="34"/>
      <c r="K52" s="34"/>
      <c r="L52" s="35"/>
    </row>
    <row r="53" spans="1:12" x14ac:dyDescent="0.25">
      <c r="A53" s="33" t="s">
        <v>32</v>
      </c>
      <c r="B53" s="34"/>
      <c r="C53" s="34"/>
      <c r="D53" s="34"/>
      <c r="E53" s="353">
        <f>COUNTA(Event_and_Consequence!$W$6:$W$501)</f>
        <v>0</v>
      </c>
      <c r="F53" s="354"/>
      <c r="G53" s="357" t="str">
        <f>IF(($E$37-E53)=0,"-","&lt;&gt; # of Events")</f>
        <v>-</v>
      </c>
      <c r="H53" s="358"/>
      <c r="I53" s="34"/>
      <c r="J53" s="34"/>
      <c r="K53" s="34"/>
      <c r="L53" s="35"/>
    </row>
    <row r="54" spans="1:12" x14ac:dyDescent="0.25">
      <c r="A54" s="33"/>
      <c r="B54" s="34"/>
      <c r="C54" s="34"/>
      <c r="D54" s="34"/>
      <c r="E54" s="34"/>
      <c r="F54" s="34"/>
      <c r="G54" s="34"/>
      <c r="H54" s="34"/>
      <c r="I54" s="34"/>
      <c r="J54" s="34"/>
      <c r="K54" s="34"/>
      <c r="L54" s="35"/>
    </row>
    <row r="55" spans="1:12" x14ac:dyDescent="0.25">
      <c r="A55" s="37" t="s">
        <v>33</v>
      </c>
      <c r="B55" s="34"/>
      <c r="C55" s="34"/>
      <c r="D55" s="34"/>
      <c r="E55" s="34"/>
      <c r="F55" s="34"/>
      <c r="G55" s="34"/>
      <c r="H55" s="34"/>
      <c r="I55" s="34"/>
      <c r="J55" s="34"/>
      <c r="K55" s="34"/>
      <c r="L55" s="35"/>
    </row>
    <row r="56" spans="1:12" ht="5.25" customHeight="1" x14ac:dyDescent="0.25">
      <c r="A56" s="33"/>
      <c r="B56" s="34"/>
      <c r="C56" s="34"/>
      <c r="D56" s="34"/>
      <c r="E56" s="22"/>
      <c r="F56" s="22"/>
      <c r="G56" s="39"/>
      <c r="H56" s="39"/>
      <c r="I56" s="34"/>
      <c r="J56" s="34"/>
      <c r="K56" s="34"/>
      <c r="L56" s="35"/>
    </row>
    <row r="57" spans="1:12" x14ac:dyDescent="0.25">
      <c r="A57" s="37"/>
      <c r="B57" s="38" t="s">
        <v>34</v>
      </c>
      <c r="C57" s="34"/>
      <c r="D57" s="34"/>
      <c r="E57" s="34"/>
      <c r="F57" s="34"/>
      <c r="G57" s="353">
        <f>SUM(COUNTIF(Event_and_Consequence!$Y$6:$Y$501,B57),COUNTIF(Event_and_Consequence!$AC$6:$AC$501,B57),COUNTIF(Event_and_Consequence!$AG$6:$AG$501,B57))</f>
        <v>0</v>
      </c>
      <c r="H57" s="354"/>
      <c r="I57" s="34"/>
      <c r="J57" s="34"/>
      <c r="K57" s="34"/>
      <c r="L57" s="35"/>
    </row>
    <row r="58" spans="1:12" ht="5.25" customHeight="1" x14ac:dyDescent="0.25">
      <c r="A58" s="33"/>
      <c r="B58" s="34"/>
      <c r="C58" s="34"/>
      <c r="D58" s="34"/>
      <c r="E58" s="34"/>
      <c r="F58" s="34"/>
      <c r="G58" s="22"/>
      <c r="H58" s="22"/>
      <c r="I58" s="34"/>
      <c r="J58" s="34"/>
      <c r="K58" s="34"/>
      <c r="L58" s="35"/>
    </row>
    <row r="59" spans="1:12" x14ac:dyDescent="0.25">
      <c r="A59" s="37"/>
      <c r="B59" s="38" t="s">
        <v>35</v>
      </c>
      <c r="C59" s="34"/>
      <c r="D59" s="34"/>
      <c r="E59" s="34"/>
      <c r="F59" s="34"/>
      <c r="G59" s="353">
        <f>SUM(COUNTIF(Event_and_Consequence!$Y$6:$Y$501,B59),COUNTIF(Event_and_Consequence!$AC$6:$AC$501,B59),COUNTIF(Event_and_Consequence!$AG$6:$AG$501,B59))</f>
        <v>0</v>
      </c>
      <c r="H59" s="354"/>
      <c r="I59" s="34"/>
      <c r="J59" s="34"/>
      <c r="K59" s="34"/>
      <c r="L59" s="35"/>
    </row>
    <row r="60" spans="1:12" ht="5.25" customHeight="1" x14ac:dyDescent="0.25">
      <c r="A60" s="33"/>
      <c r="B60" s="34"/>
      <c r="C60" s="34"/>
      <c r="D60" s="34"/>
      <c r="E60" s="34"/>
      <c r="F60" s="34"/>
      <c r="G60" s="22"/>
      <c r="H60" s="22"/>
      <c r="I60" s="34"/>
      <c r="J60" s="34"/>
      <c r="K60" s="34"/>
      <c r="L60" s="35"/>
    </row>
    <row r="61" spans="1:12" x14ac:dyDescent="0.25">
      <c r="A61" s="37"/>
      <c r="B61" s="38" t="s">
        <v>36</v>
      </c>
      <c r="C61" s="34"/>
      <c r="D61" s="34"/>
      <c r="E61" s="34"/>
      <c r="F61" s="34"/>
      <c r="G61" s="353">
        <f>SUM(COUNTIF(Event_and_Consequence!$Y$6:$Y$501,B61),COUNTIF(Event_and_Consequence!$AC$6:$AC$501,B61),COUNTIF(Event_and_Consequence!$AG$6:$AG$501,B61))</f>
        <v>0</v>
      </c>
      <c r="H61" s="354"/>
      <c r="I61" s="34"/>
      <c r="J61" s="34"/>
      <c r="K61" s="34"/>
      <c r="L61" s="35"/>
    </row>
    <row r="62" spans="1:12" ht="5.25" customHeight="1" x14ac:dyDescent="0.25">
      <c r="A62" s="33"/>
      <c r="B62" s="34"/>
      <c r="C62" s="34"/>
      <c r="D62" s="34"/>
      <c r="E62" s="34"/>
      <c r="F62" s="34"/>
      <c r="G62" s="22"/>
      <c r="H62" s="22"/>
      <c r="I62" s="34"/>
      <c r="J62" s="34"/>
      <c r="K62" s="34"/>
      <c r="L62" s="35"/>
    </row>
    <row r="63" spans="1:12" x14ac:dyDescent="0.25">
      <c r="A63" s="33"/>
      <c r="B63" s="34" t="s">
        <v>37</v>
      </c>
      <c r="C63" s="34"/>
      <c r="D63" s="34"/>
      <c r="E63" s="34"/>
      <c r="F63" s="34"/>
      <c r="G63" s="353">
        <f>SUM(COUNTIF(Event_and_Consequence!$Y$6:$Y$501,B63),COUNTIF(Event_and_Consequence!$AC$6:$AC$501,B63),COUNTIF(Event_and_Consequence!$AG$6:$AG$501,B63))</f>
        <v>0</v>
      </c>
      <c r="H63" s="354"/>
      <c r="I63" s="34"/>
      <c r="J63" s="34"/>
      <c r="K63" s="34"/>
      <c r="L63" s="35"/>
    </row>
    <row r="64" spans="1:12" ht="5.25" customHeight="1" x14ac:dyDescent="0.25">
      <c r="A64" s="33"/>
      <c r="B64" s="34"/>
      <c r="C64" s="34"/>
      <c r="D64" s="34"/>
      <c r="E64" s="34"/>
      <c r="F64" s="34"/>
      <c r="G64" s="22"/>
      <c r="H64" s="22"/>
      <c r="I64" s="34"/>
      <c r="J64" s="34"/>
      <c r="K64" s="34"/>
      <c r="L64" s="35"/>
    </row>
    <row r="65" spans="1:12" x14ac:dyDescent="0.25">
      <c r="A65" s="33"/>
      <c r="B65" s="34" t="s">
        <v>38</v>
      </c>
      <c r="C65" s="34"/>
      <c r="D65" s="34"/>
      <c r="E65" s="34"/>
      <c r="F65" s="34"/>
      <c r="G65" s="353">
        <f>SUM(COUNTIF(Event_and_Consequence!$Y$6:$Y$501,B65),COUNTIF(Event_and_Consequence!$AC$6:$AC$501,B65),COUNTIF(Event_and_Consequence!$AG$6:$AG$501,B65))</f>
        <v>0</v>
      </c>
      <c r="H65" s="354"/>
      <c r="I65" s="34"/>
      <c r="J65" s="34"/>
      <c r="K65" s="34"/>
      <c r="L65" s="35"/>
    </row>
    <row r="66" spans="1:12" ht="5.25" customHeight="1" x14ac:dyDescent="0.25">
      <c r="A66" s="33"/>
      <c r="B66" s="34"/>
      <c r="C66" s="34"/>
      <c r="D66" s="34"/>
      <c r="E66" s="34"/>
      <c r="F66" s="34"/>
      <c r="G66" s="22"/>
      <c r="H66" s="22"/>
      <c r="I66" s="34"/>
      <c r="J66" s="34"/>
      <c r="K66" s="34"/>
      <c r="L66" s="35"/>
    </row>
    <row r="67" spans="1:12" x14ac:dyDescent="0.25">
      <c r="A67" s="33"/>
      <c r="B67" s="34" t="s">
        <v>39</v>
      </c>
      <c r="C67" s="34"/>
      <c r="D67" s="34"/>
      <c r="E67" s="34"/>
      <c r="F67" s="34"/>
      <c r="G67" s="353">
        <f>SUM(COUNTIF(Event_and_Consequence!$Y$6:$Y$501,B67),COUNTIF(Event_and_Consequence!$AC$6:$AC$501,B67),COUNTIF(Event_and_Consequence!$AG$6:$AG$501,B67))</f>
        <v>0</v>
      </c>
      <c r="H67" s="354"/>
      <c r="I67" s="34"/>
      <c r="J67" s="34"/>
      <c r="K67" s="34"/>
      <c r="L67" s="35"/>
    </row>
    <row r="68" spans="1:12" ht="5.25" customHeight="1" x14ac:dyDescent="0.25">
      <c r="A68" s="33"/>
      <c r="B68" s="34"/>
      <c r="C68" s="34"/>
      <c r="D68" s="34"/>
      <c r="E68" s="34"/>
      <c r="F68" s="34"/>
      <c r="G68" s="22"/>
      <c r="H68" s="22"/>
      <c r="I68" s="34"/>
      <c r="J68" s="34"/>
      <c r="K68" s="34"/>
      <c r="L68" s="35"/>
    </row>
    <row r="69" spans="1:12" x14ac:dyDescent="0.25">
      <c r="A69" s="33"/>
      <c r="B69" s="34" t="s">
        <v>40</v>
      </c>
      <c r="C69" s="34"/>
      <c r="D69" s="34"/>
      <c r="E69" s="34"/>
      <c r="F69" s="34"/>
      <c r="G69" s="353">
        <f>SUM(COUNTIF(Event_and_Consequence!$Y$6:$Y$501,B69),COUNTIF(Event_and_Consequence!$AC$6:$AC$501,B69),COUNTIF(Event_and_Consequence!$AG$6:$AG$501,B69))</f>
        <v>0</v>
      </c>
      <c r="H69" s="354"/>
      <c r="I69" s="34"/>
      <c r="J69" s="34"/>
      <c r="K69" s="34"/>
      <c r="L69" s="35"/>
    </row>
    <row r="70" spans="1:12" ht="5.25" customHeight="1" x14ac:dyDescent="0.25">
      <c r="A70" s="33"/>
      <c r="B70" s="34"/>
      <c r="C70" s="34"/>
      <c r="D70" s="34"/>
      <c r="E70" s="34"/>
      <c r="F70" s="34"/>
      <c r="G70" s="22"/>
      <c r="H70" s="22"/>
      <c r="I70" s="34"/>
      <c r="J70" s="34"/>
      <c r="K70" s="34"/>
      <c r="L70" s="35"/>
    </row>
    <row r="71" spans="1:12" x14ac:dyDescent="0.25">
      <c r="A71" s="33"/>
      <c r="B71" s="34" t="s">
        <v>41</v>
      </c>
      <c r="C71" s="34"/>
      <c r="D71" s="34"/>
      <c r="E71" s="34"/>
      <c r="F71" s="34"/>
      <c r="G71" s="353">
        <f>SUM(COUNTIF(Event_and_Consequence!$Y$6:$Y$501,B71),COUNTIF(Event_and_Consequence!$AC$6:$AC$501,B71),COUNTIF(Event_and_Consequence!$AG$6:$AG$501,B71))</f>
        <v>0</v>
      </c>
      <c r="H71" s="354"/>
      <c r="I71" s="34"/>
      <c r="J71" s="34"/>
      <c r="K71" s="34"/>
      <c r="L71" s="35"/>
    </row>
    <row r="72" spans="1:12" ht="5.25" customHeight="1" x14ac:dyDescent="0.25">
      <c r="A72" s="33"/>
      <c r="B72" s="34"/>
      <c r="C72" s="34"/>
      <c r="D72" s="34"/>
      <c r="E72" s="34"/>
      <c r="F72" s="34"/>
      <c r="G72" s="22"/>
      <c r="H72" s="22"/>
      <c r="I72" s="34"/>
      <c r="J72" s="34"/>
      <c r="K72" s="34"/>
      <c r="L72" s="35"/>
    </row>
    <row r="73" spans="1:12" x14ac:dyDescent="0.25">
      <c r="A73" s="33"/>
      <c r="B73" s="34" t="s">
        <v>42</v>
      </c>
      <c r="C73" s="34"/>
      <c r="D73" s="34"/>
      <c r="E73" s="34"/>
      <c r="F73" s="34"/>
      <c r="G73" s="353">
        <f>SUM(COUNTIF(Event_and_Consequence!$Y$6:$Y$501,B73),COUNTIF(Event_and_Consequence!$AC$6:$AC$501,B73),COUNTIF(Event_and_Consequence!$AG$6:$AG$501,B73))</f>
        <v>0</v>
      </c>
      <c r="H73" s="354"/>
      <c r="I73" s="34"/>
      <c r="J73" s="34"/>
      <c r="K73" s="34"/>
      <c r="L73" s="35"/>
    </row>
    <row r="74" spans="1:12" ht="5.25" customHeight="1" x14ac:dyDescent="0.25">
      <c r="A74" s="33"/>
      <c r="B74" s="34"/>
      <c r="C74" s="34"/>
      <c r="D74" s="34"/>
      <c r="E74" s="34"/>
      <c r="F74" s="34"/>
      <c r="G74" s="22"/>
      <c r="H74" s="22"/>
      <c r="I74" s="34"/>
      <c r="J74" s="34"/>
      <c r="K74" s="34"/>
      <c r="L74" s="35"/>
    </row>
    <row r="75" spans="1:12" x14ac:dyDescent="0.25">
      <c r="A75" s="33"/>
      <c r="B75" s="34" t="s">
        <v>43</v>
      </c>
      <c r="C75" s="34"/>
      <c r="D75" s="34"/>
      <c r="E75" s="34"/>
      <c r="F75" s="34"/>
      <c r="G75" s="353">
        <f>SUM(COUNTIF(Event_and_Consequence!$Y$6:$Y$501,B75),COUNTIF(Event_and_Consequence!$AC$6:$AC$501,B75),COUNTIF(Event_and_Consequence!$AG$6:$AG$501,B75))</f>
        <v>0</v>
      </c>
      <c r="H75" s="354"/>
      <c r="I75" s="34"/>
      <c r="J75" s="34"/>
      <c r="K75" s="34"/>
      <c r="L75" s="35"/>
    </row>
    <row r="76" spans="1:12" ht="5.25" customHeight="1" x14ac:dyDescent="0.25">
      <c r="A76" s="33"/>
      <c r="B76" s="34"/>
      <c r="C76" s="34"/>
      <c r="D76" s="34"/>
      <c r="E76" s="34"/>
      <c r="F76" s="34"/>
      <c r="G76" s="22"/>
      <c r="H76" s="22"/>
      <c r="I76" s="34"/>
      <c r="J76" s="34"/>
      <c r="K76" s="34"/>
      <c r="L76" s="35"/>
    </row>
    <row r="77" spans="1:12" x14ac:dyDescent="0.25">
      <c r="A77" s="33"/>
      <c r="B77" s="34" t="s">
        <v>44</v>
      </c>
      <c r="C77" s="34"/>
      <c r="D77" s="34"/>
      <c r="E77" s="34"/>
      <c r="F77" s="34"/>
      <c r="G77" s="353">
        <f>SUM(COUNTIF(Event_and_Consequence!$Y$6:$Y$501,B77),COUNTIF(Event_and_Consequence!$AC$6:$AC$501,B77),COUNTIF(Event_and_Consequence!$AG$6:$AG$501,B77))</f>
        <v>0</v>
      </c>
      <c r="H77" s="354"/>
      <c r="I77" s="34"/>
      <c r="J77" s="34"/>
      <c r="K77" s="34"/>
      <c r="L77" s="35"/>
    </row>
    <row r="78" spans="1:12" ht="5.25" customHeight="1" x14ac:dyDescent="0.25">
      <c r="A78" s="33"/>
      <c r="B78" s="34"/>
      <c r="C78" s="34"/>
      <c r="D78" s="34"/>
      <c r="E78" s="34"/>
      <c r="F78" s="34"/>
      <c r="G78" s="22"/>
      <c r="H78" s="22"/>
      <c r="I78" s="34"/>
      <c r="J78" s="34"/>
      <c r="K78" s="34"/>
      <c r="L78" s="35"/>
    </row>
    <row r="79" spans="1:12" x14ac:dyDescent="0.25">
      <c r="A79" s="33"/>
      <c r="B79" s="34" t="s">
        <v>45</v>
      </c>
      <c r="C79" s="34"/>
      <c r="D79" s="34"/>
      <c r="E79" s="34"/>
      <c r="F79" s="34"/>
      <c r="G79" s="353">
        <f>SUM(COUNTIF(Event_and_Consequence!$Y$6:$Y$501,B79),COUNTIF(Event_and_Consequence!$AC$6:$AC$501,B79),COUNTIF(Event_and_Consequence!$AG$6:$AG$501,B79))</f>
        <v>0</v>
      </c>
      <c r="H79" s="354"/>
      <c r="I79" s="34"/>
      <c r="J79" s="34"/>
      <c r="K79" s="34"/>
      <c r="L79" s="35"/>
    </row>
    <row r="80" spans="1:12" ht="5.25" customHeight="1" x14ac:dyDescent="0.25">
      <c r="A80" s="33"/>
      <c r="B80" s="34"/>
      <c r="C80" s="34"/>
      <c r="D80" s="34"/>
      <c r="E80" s="34"/>
      <c r="F80" s="34"/>
      <c r="G80" s="22"/>
      <c r="H80" s="22"/>
      <c r="I80" s="34"/>
      <c r="J80" s="34"/>
      <c r="K80" s="34"/>
      <c r="L80" s="35"/>
    </row>
    <row r="81" spans="1:12" x14ac:dyDescent="0.25">
      <c r="A81" s="33"/>
      <c r="B81" s="38" t="s">
        <v>46</v>
      </c>
      <c r="C81" s="34"/>
      <c r="D81" s="34"/>
      <c r="E81" s="34"/>
      <c r="F81" s="34"/>
      <c r="G81" s="353">
        <f>SUM(COUNTIF(Event_and_Consequence!$Y$6:$Y$501,B81),COUNTIF(Event_and_Consequence!$AC$6:$AC$501,B81),COUNTIF(Event_and_Consequence!$AG$6:$AG$501,B81))</f>
        <v>0</v>
      </c>
      <c r="H81" s="354"/>
      <c r="I81" s="34"/>
      <c r="J81" s="34"/>
      <c r="K81" s="34"/>
      <c r="L81" s="35"/>
    </row>
    <row r="82" spans="1:12" ht="5.25" customHeight="1" x14ac:dyDescent="0.25">
      <c r="A82" s="33"/>
      <c r="B82" s="34"/>
      <c r="C82" s="34"/>
      <c r="D82" s="34"/>
      <c r="E82" s="34"/>
      <c r="F82" s="34"/>
      <c r="G82" s="22"/>
      <c r="H82" s="22"/>
      <c r="I82" s="34"/>
      <c r="J82" s="34"/>
      <c r="K82" s="34"/>
      <c r="L82" s="35"/>
    </row>
    <row r="83" spans="1:12" x14ac:dyDescent="0.25">
      <c r="A83" s="33"/>
      <c r="B83" s="34" t="s">
        <v>47</v>
      </c>
      <c r="C83" s="34"/>
      <c r="D83" s="34"/>
      <c r="E83" s="34"/>
      <c r="F83" s="34"/>
      <c r="G83" s="353">
        <f>SUM(COUNTIF(Event_and_Consequence!$Y$6:$Y$501,B83),COUNTIF(Event_and_Consequence!$AC$6:$AC$501,B83),COUNTIF(Event_and_Consequence!$AG$6:$AG$501,B83))</f>
        <v>0</v>
      </c>
      <c r="H83" s="354"/>
      <c r="I83" s="34"/>
      <c r="J83" s="34"/>
      <c r="K83" s="34"/>
      <c r="L83" s="35"/>
    </row>
    <row r="84" spans="1:12" x14ac:dyDescent="0.25">
      <c r="A84" s="33"/>
      <c r="B84" s="34"/>
      <c r="C84" s="34"/>
      <c r="D84" s="34"/>
      <c r="E84" s="34"/>
      <c r="F84" s="34"/>
      <c r="G84" s="34"/>
      <c r="H84" s="34"/>
      <c r="I84" s="34"/>
      <c r="J84" s="34"/>
      <c r="K84" s="34"/>
      <c r="L84" s="35"/>
    </row>
    <row r="85" spans="1:12" ht="13" x14ac:dyDescent="0.3">
      <c r="A85" s="33"/>
      <c r="B85" s="34"/>
      <c r="C85" s="34"/>
      <c r="D85" s="34"/>
      <c r="E85" s="34"/>
      <c r="F85" s="34"/>
      <c r="G85" s="364" t="s">
        <v>24</v>
      </c>
      <c r="H85" s="364"/>
      <c r="I85" s="34"/>
      <c r="J85" s="34"/>
      <c r="K85" s="34"/>
      <c r="L85" s="35"/>
    </row>
    <row r="86" spans="1:12" ht="25.5" customHeight="1" x14ac:dyDescent="0.25">
      <c r="A86" s="33"/>
      <c r="B86" s="365" t="s">
        <v>48</v>
      </c>
      <c r="C86" s="365"/>
      <c r="D86" s="365"/>
      <c r="E86" s="365"/>
      <c r="F86" s="34"/>
      <c r="G86" s="366" t="str">
        <f>IF(F87=0,"No","Yes")</f>
        <v>No</v>
      </c>
      <c r="H86" s="367"/>
      <c r="I86" s="372" t="str">
        <f>IF(G86="Yes","Ensure that only 3 Causal Factors were chosen per event entered.","")</f>
        <v/>
      </c>
      <c r="J86" s="373"/>
      <c r="K86" s="373"/>
      <c r="L86" s="70"/>
    </row>
    <row r="87" spans="1:12" x14ac:dyDescent="0.25">
      <c r="A87" s="33"/>
      <c r="B87" s="365"/>
      <c r="C87" s="365"/>
      <c r="D87" s="365"/>
      <c r="E87" s="365"/>
      <c r="F87" s="69">
        <f>COUNTIF(Event_and_Consequence!CJ:CJ,"&gt;3")</f>
        <v>0</v>
      </c>
      <c r="G87" s="368"/>
      <c r="H87" s="369"/>
      <c r="I87" s="372"/>
      <c r="J87" s="373"/>
      <c r="K87" s="373"/>
      <c r="L87" s="70"/>
    </row>
    <row r="88" spans="1:12" x14ac:dyDescent="0.25">
      <c r="A88" s="33"/>
      <c r="B88" s="365"/>
      <c r="C88" s="365"/>
      <c r="D88" s="365"/>
      <c r="E88" s="365"/>
      <c r="F88" s="34"/>
      <c r="G88" s="370"/>
      <c r="H88" s="371"/>
      <c r="I88" s="372"/>
      <c r="J88" s="373"/>
      <c r="K88" s="373"/>
      <c r="L88" s="70"/>
    </row>
    <row r="89" spans="1:12" x14ac:dyDescent="0.25">
      <c r="A89" s="33"/>
      <c r="B89" s="68"/>
      <c r="C89" s="68"/>
      <c r="D89" s="68"/>
      <c r="E89" s="68"/>
      <c r="F89" s="34"/>
      <c r="G89" s="22"/>
      <c r="H89" s="22"/>
      <c r="I89" s="34"/>
      <c r="J89" s="34"/>
      <c r="K89" s="34"/>
      <c r="L89" s="35"/>
    </row>
    <row r="90" spans="1:12" ht="15.5" x14ac:dyDescent="0.35">
      <c r="A90" s="40" t="s">
        <v>49</v>
      </c>
      <c r="B90" s="34"/>
      <c r="C90" s="34"/>
      <c r="D90" s="34"/>
      <c r="E90" s="34"/>
      <c r="F90" s="34"/>
      <c r="G90" s="34"/>
      <c r="H90" s="34"/>
      <c r="I90" s="34"/>
      <c r="J90" s="34"/>
      <c r="K90" s="34"/>
      <c r="L90" s="35"/>
    </row>
    <row r="91" spans="1:12" ht="13" x14ac:dyDescent="0.3">
      <c r="A91" s="33"/>
      <c r="B91" s="34"/>
      <c r="C91" s="34"/>
      <c r="D91" s="34"/>
      <c r="E91" s="34"/>
      <c r="F91" s="34"/>
      <c r="G91" s="25" t="s">
        <v>24</v>
      </c>
      <c r="H91" s="25"/>
      <c r="I91" s="34"/>
      <c r="J91" s="34"/>
      <c r="K91" s="34"/>
      <c r="L91" s="35"/>
    </row>
    <row r="92" spans="1:12" x14ac:dyDescent="0.25">
      <c r="A92" s="37" t="s">
        <v>50</v>
      </c>
      <c r="B92" s="34"/>
      <c r="C92" s="34"/>
      <c r="D92" s="34"/>
      <c r="E92" s="353">
        <f>SUM(Event_and_Consequence!$AK$6:$AK$501)+SUM(Event_and_Consequence!$AM$6:$AM$501)</f>
        <v>0</v>
      </c>
      <c r="F92" s="354"/>
      <c r="G92" s="357" t="str">
        <f>IF(E92&gt;7,"Please confirm","-")</f>
        <v>-</v>
      </c>
      <c r="H92" s="358"/>
      <c r="I92" s="34"/>
      <c r="J92" s="34"/>
      <c r="K92" s="34"/>
      <c r="L92" s="35"/>
    </row>
    <row r="93" spans="1:12" x14ac:dyDescent="0.25">
      <c r="A93" s="41" t="s">
        <v>51</v>
      </c>
      <c r="B93" s="34"/>
      <c r="C93" s="34"/>
      <c r="D93" s="34"/>
      <c r="E93" s="34"/>
      <c r="F93" s="34"/>
      <c r="G93" s="42"/>
      <c r="H93" s="42"/>
      <c r="I93" s="34"/>
      <c r="J93" s="34"/>
      <c r="K93" s="34"/>
      <c r="L93" s="35"/>
    </row>
    <row r="94" spans="1:12" x14ac:dyDescent="0.25">
      <c r="A94" s="37" t="s">
        <v>52</v>
      </c>
      <c r="B94" s="34"/>
      <c r="C94" s="34"/>
      <c r="D94" s="34"/>
      <c r="E94" s="353">
        <f>SUM(Event_and_Consequence!$AL$6:$AL$501)+SUM(Event_and_Consequence!$AN$6:$AN$501)+SUM(Event_and_Consequence!$AP$6:$AP$501)</f>
        <v>0</v>
      </c>
      <c r="F94" s="354"/>
      <c r="G94" s="357" t="str">
        <f>IF(E94&gt;7,"Please confirm","-")</f>
        <v>-</v>
      </c>
      <c r="H94" s="358"/>
      <c r="I94" s="34"/>
      <c r="J94" s="34"/>
      <c r="K94" s="34"/>
      <c r="L94" s="35"/>
    </row>
    <row r="95" spans="1:12" ht="6" customHeight="1" x14ac:dyDescent="0.25">
      <c r="A95" s="37"/>
      <c r="B95" s="34"/>
      <c r="C95" s="34"/>
      <c r="D95" s="34"/>
      <c r="E95" s="34"/>
      <c r="F95" s="34"/>
      <c r="G95" s="42"/>
      <c r="H95" s="42"/>
      <c r="I95" s="34"/>
      <c r="J95" s="34"/>
      <c r="K95" s="34"/>
      <c r="L95" s="35"/>
    </row>
    <row r="96" spans="1:12" x14ac:dyDescent="0.25">
      <c r="A96" s="37" t="s">
        <v>53</v>
      </c>
      <c r="B96" s="34"/>
      <c r="C96" s="34"/>
      <c r="D96" s="34"/>
      <c r="E96" s="353">
        <f>COUNTIF(Event_and_Consequence!$AQ$6:$AQ$501,"yes")</f>
        <v>0</v>
      </c>
      <c r="F96" s="354"/>
      <c r="G96" s="362"/>
      <c r="H96" s="363"/>
      <c r="I96" s="34"/>
      <c r="J96" s="34"/>
      <c r="K96" s="34"/>
      <c r="L96" s="35"/>
    </row>
    <row r="97" spans="1:12" ht="6" customHeight="1" x14ac:dyDescent="0.25">
      <c r="A97" s="37"/>
      <c r="B97" s="34"/>
      <c r="C97" s="34"/>
      <c r="D97" s="34"/>
      <c r="E97" s="34"/>
      <c r="F97" s="34"/>
      <c r="G97" s="42"/>
      <c r="H97" s="42"/>
      <c r="I97" s="34"/>
      <c r="J97" s="34"/>
      <c r="K97" s="34"/>
      <c r="L97" s="35"/>
    </row>
    <row r="98" spans="1:12" x14ac:dyDescent="0.25">
      <c r="A98" s="37" t="s">
        <v>54</v>
      </c>
      <c r="B98" s="34"/>
      <c r="C98" s="34"/>
      <c r="D98" s="34"/>
      <c r="E98" s="353">
        <f>COUNTIF(Event_and_Consequence!$AR$6:$AR$501,"yes")</f>
        <v>0</v>
      </c>
      <c r="F98" s="354"/>
      <c r="G98" s="362"/>
      <c r="H98" s="363"/>
      <c r="I98" s="34"/>
      <c r="J98" s="34"/>
      <c r="K98" s="34"/>
      <c r="L98" s="35"/>
    </row>
    <row r="99" spans="1:12" ht="6" customHeight="1" x14ac:dyDescent="0.25">
      <c r="A99" s="37"/>
      <c r="B99" s="34"/>
      <c r="C99" s="34"/>
      <c r="D99" s="34"/>
      <c r="E99" s="34"/>
      <c r="F99" s="34"/>
      <c r="G99" s="42"/>
      <c r="H99" s="42"/>
      <c r="I99" s="34"/>
      <c r="J99" s="34"/>
      <c r="K99" s="34"/>
      <c r="L99" s="35"/>
    </row>
    <row r="100" spans="1:12" x14ac:dyDescent="0.25">
      <c r="A100" s="37" t="s">
        <v>55</v>
      </c>
      <c r="B100" s="34"/>
      <c r="C100" s="34"/>
      <c r="D100" s="34"/>
      <c r="E100" s="353">
        <f>COUNTIF(Event_and_Consequence!$AS$6:$AS$501,"yes")</f>
        <v>0</v>
      </c>
      <c r="F100" s="354"/>
      <c r="G100" s="362"/>
      <c r="H100" s="363"/>
      <c r="I100" s="34"/>
      <c r="J100" s="34"/>
      <c r="K100" s="34"/>
      <c r="L100" s="35"/>
    </row>
    <row r="101" spans="1:12" ht="11.25" customHeight="1" x14ac:dyDescent="0.25">
      <c r="A101" s="37"/>
      <c r="B101" s="34"/>
      <c r="C101" s="34"/>
      <c r="D101" s="34"/>
      <c r="E101" s="34"/>
      <c r="F101" s="34"/>
      <c r="G101" s="42"/>
      <c r="H101" s="42"/>
      <c r="I101" s="34"/>
      <c r="J101" s="34"/>
      <c r="K101" s="34"/>
      <c r="L101" s="35"/>
    </row>
    <row r="102" spans="1:12" ht="11.25" customHeight="1" x14ac:dyDescent="0.3">
      <c r="A102" s="33"/>
      <c r="B102" s="34"/>
      <c r="C102" s="34"/>
      <c r="D102" s="34"/>
      <c r="E102" s="34"/>
      <c r="F102" s="34"/>
      <c r="G102" s="25" t="s">
        <v>24</v>
      </c>
      <c r="H102" s="25"/>
      <c r="I102" s="34"/>
      <c r="J102" s="34"/>
      <c r="K102" s="34"/>
      <c r="L102" s="35"/>
    </row>
    <row r="103" spans="1:12" ht="30" customHeight="1" x14ac:dyDescent="0.25">
      <c r="A103" s="360" t="s">
        <v>56</v>
      </c>
      <c r="B103" s="361"/>
      <c r="C103" s="361"/>
      <c r="D103" s="361"/>
      <c r="E103" s="353">
        <f>COUNTA(Event_and_Consequence!$AT$6:$AT$501)-COUNTIF(Event_and_Consequence!$AT$6:$AT$501,"No")</f>
        <v>0</v>
      </c>
      <c r="F103" s="354"/>
      <c r="G103" s="357" t="str">
        <f>IF(($E$103-SUM(E105,E107,E109,E111))&lt;1,"-","Please Review")</f>
        <v>-</v>
      </c>
      <c r="H103" s="358"/>
      <c r="I103" s="34"/>
      <c r="J103" s="34"/>
      <c r="K103" s="34"/>
      <c r="L103" s="35"/>
    </row>
    <row r="104" spans="1:12" ht="3.75" customHeight="1" x14ac:dyDescent="0.25">
      <c r="A104" s="33"/>
      <c r="B104" s="34"/>
      <c r="C104" s="34"/>
      <c r="D104" s="34"/>
      <c r="E104" s="34"/>
      <c r="F104" s="34"/>
      <c r="G104" s="34"/>
      <c r="H104" s="34"/>
      <c r="I104" s="34"/>
      <c r="J104" s="34"/>
      <c r="K104" s="34"/>
      <c r="L104" s="35"/>
    </row>
    <row r="105" spans="1:12" x14ac:dyDescent="0.25">
      <c r="A105" s="37" t="s">
        <v>57</v>
      </c>
      <c r="B105" s="34"/>
      <c r="C105" s="34"/>
      <c r="D105" s="34"/>
      <c r="E105" s="353">
        <f>COUNTA(Event_and_Consequence!$AU$6:$AU$501)+COUNTA(Event_and_Consequence!$AY$6:$AY$501)-COUNTIF(Event_and_Consequence!$AU$6:$AU$501,"No")-COUNTIF(Event_and_Consequence!$AY$6:$AY$501,"No")</f>
        <v>0</v>
      </c>
      <c r="F105" s="354"/>
      <c r="G105" s="34"/>
      <c r="H105" s="34"/>
      <c r="I105" s="34"/>
      <c r="J105" s="34"/>
      <c r="K105" s="34"/>
      <c r="L105" s="35"/>
    </row>
    <row r="106" spans="1:12" ht="3.75" customHeight="1" x14ac:dyDescent="0.25">
      <c r="A106" s="33"/>
      <c r="B106" s="34"/>
      <c r="C106" s="34"/>
      <c r="D106" s="34"/>
      <c r="E106" s="34"/>
      <c r="F106" s="34"/>
      <c r="G106" s="34"/>
      <c r="H106" s="34"/>
      <c r="I106" s="34"/>
      <c r="J106" s="34"/>
      <c r="K106" s="34"/>
      <c r="L106" s="35"/>
    </row>
    <row r="107" spans="1:12" x14ac:dyDescent="0.25">
      <c r="A107" s="37" t="s">
        <v>58</v>
      </c>
      <c r="B107" s="34"/>
      <c r="C107" s="34"/>
      <c r="D107" s="34"/>
      <c r="E107" s="353">
        <f>COUNTA(Event_and_Consequence!$AV$6:$AV$501)+COUNTA(Event_and_Consequence!$AZ$6:$AZ$501)-COUNTIF(Event_and_Consequence!$AV$6:$AV$501,"No")-COUNTIF(Event_and_Consequence!$AZ$6:$AZ$501,"No")</f>
        <v>0</v>
      </c>
      <c r="F107" s="354"/>
      <c r="G107" s="34"/>
      <c r="H107" s="34"/>
      <c r="I107" s="34"/>
      <c r="J107" s="34"/>
      <c r="K107" s="34"/>
      <c r="L107" s="35"/>
    </row>
    <row r="108" spans="1:12" ht="3.75" customHeight="1" x14ac:dyDescent="0.25">
      <c r="A108" s="33"/>
      <c r="B108" s="34"/>
      <c r="C108" s="34"/>
      <c r="D108" s="34"/>
      <c r="E108" s="34"/>
      <c r="F108" s="34"/>
      <c r="G108" s="34"/>
      <c r="H108" s="34"/>
      <c r="I108" s="34"/>
      <c r="J108" s="34"/>
      <c r="K108" s="34"/>
      <c r="L108" s="35"/>
    </row>
    <row r="109" spans="1:12" x14ac:dyDescent="0.25">
      <c r="A109" s="37" t="s">
        <v>59</v>
      </c>
      <c r="B109" s="34"/>
      <c r="C109" s="34"/>
      <c r="D109" s="34"/>
      <c r="E109" s="353">
        <f>COUNTA(Event_and_Consequence!$AW$6:$AW$501)+COUNTA(Event_and_Consequence!$BA$6:$BA$501)-COUNTIF(Event_and_Consequence!$AW$6:$AW$501,"No")-COUNTIF(Event_and_Consequence!$BA$6:$BA$501,"No")</f>
        <v>0</v>
      </c>
      <c r="F109" s="354"/>
      <c r="G109" s="34"/>
      <c r="H109" s="34"/>
      <c r="I109" s="34"/>
      <c r="J109" s="34"/>
      <c r="K109" s="34"/>
      <c r="L109" s="35"/>
    </row>
    <row r="110" spans="1:12" ht="3.75" customHeight="1" x14ac:dyDescent="0.25">
      <c r="A110" s="33"/>
      <c r="B110" s="34"/>
      <c r="C110" s="34"/>
      <c r="D110" s="34"/>
      <c r="E110" s="34"/>
      <c r="F110" s="34"/>
      <c r="G110" s="34"/>
      <c r="H110" s="34"/>
      <c r="I110" s="34"/>
      <c r="J110" s="34"/>
      <c r="K110" s="34"/>
      <c r="L110" s="35"/>
    </row>
    <row r="111" spans="1:12" x14ac:dyDescent="0.25">
      <c r="A111" s="37" t="s">
        <v>60</v>
      </c>
      <c r="B111" s="34"/>
      <c r="C111" s="34"/>
      <c r="D111" s="34"/>
      <c r="E111" s="353">
        <f>COUNTA(Event_and_Consequence!$AX$6:$AX$501)+COUNTA(Event_and_Consequence!$BB$6:$BB$501)-COUNTIF(Event_and_Consequence!$AX$6:$AX$501,"no")-COUNTIF(Event_and_Consequence!$BB$6:$BB$501,"no")</f>
        <v>0</v>
      </c>
      <c r="F111" s="354"/>
      <c r="G111" s="34"/>
      <c r="H111" s="34"/>
      <c r="I111" s="34"/>
      <c r="J111" s="34"/>
      <c r="K111" s="34"/>
      <c r="L111" s="35"/>
    </row>
    <row r="112" spans="1:12" ht="10.5" customHeight="1" x14ac:dyDescent="0.25">
      <c r="A112" s="33"/>
      <c r="B112" s="34"/>
      <c r="C112" s="34"/>
      <c r="D112" s="34"/>
      <c r="E112" s="34"/>
      <c r="F112" s="34"/>
      <c r="G112" s="34"/>
      <c r="H112" s="34"/>
      <c r="I112" s="34"/>
      <c r="J112" s="34"/>
      <c r="K112" s="34"/>
      <c r="L112" s="35"/>
    </row>
    <row r="113" spans="1:12" ht="10.5" customHeight="1" x14ac:dyDescent="0.3">
      <c r="A113" s="33"/>
      <c r="B113" s="34"/>
      <c r="C113" s="34"/>
      <c r="D113" s="34"/>
      <c r="E113" s="34"/>
      <c r="F113" s="34"/>
      <c r="G113" s="25" t="s">
        <v>24</v>
      </c>
      <c r="H113" s="25"/>
      <c r="I113" s="34"/>
      <c r="J113" s="34"/>
      <c r="K113" s="34"/>
      <c r="L113" s="35"/>
    </row>
    <row r="114" spans="1:12" x14ac:dyDescent="0.25">
      <c r="A114" s="37" t="s">
        <v>61</v>
      </c>
      <c r="B114" s="34"/>
      <c r="C114" s="34"/>
      <c r="D114" s="34"/>
      <c r="E114" s="353">
        <f>COUNTIF(Event_and_Consequence!$BC$6:$BC$500,"Category 1")</f>
        <v>0</v>
      </c>
      <c r="F114" s="354"/>
      <c r="G114" s="357" t="str">
        <f>IF(($E$114-E116)=0,"-","Release &lt;&gt; Location")</f>
        <v>-</v>
      </c>
      <c r="H114" s="358"/>
      <c r="I114" s="34"/>
      <c r="J114" s="34"/>
      <c r="K114" s="34"/>
      <c r="L114" s="35"/>
    </row>
    <row r="115" spans="1:12" ht="3.75" customHeight="1" x14ac:dyDescent="0.25">
      <c r="A115" s="33"/>
      <c r="B115" s="34"/>
      <c r="C115" s="34"/>
      <c r="D115" s="34"/>
      <c r="E115" s="34"/>
      <c r="F115" s="34"/>
      <c r="G115" s="34"/>
      <c r="H115" s="34"/>
      <c r="I115" s="34"/>
      <c r="J115" s="34"/>
      <c r="K115" s="34"/>
      <c r="L115" s="35"/>
    </row>
    <row r="116" spans="1:12" x14ac:dyDescent="0.25">
      <c r="A116" s="37" t="s">
        <v>62</v>
      </c>
      <c r="B116" s="34"/>
      <c r="C116" s="34"/>
      <c r="D116" s="34"/>
      <c r="E116" s="353">
        <f>COUNTIFS(Event_and_Consequence!$BC$6:$BC$500,"Category 1",Event_and_Consequence!$BD$6:$BD$500,"Indoor",Event_and_Consequence!$BD$6:$BD$500,"Outdoor")</f>
        <v>0</v>
      </c>
      <c r="F116" s="354"/>
      <c r="G116" s="34"/>
      <c r="H116" s="34"/>
      <c r="I116" s="34"/>
      <c r="J116" s="34"/>
      <c r="K116" s="34"/>
      <c r="L116" s="35"/>
    </row>
    <row r="117" spans="1:12" x14ac:dyDescent="0.25">
      <c r="A117" s="37"/>
      <c r="B117" s="34"/>
      <c r="C117" s="34"/>
      <c r="D117" s="34"/>
      <c r="E117" s="22"/>
      <c r="F117" s="22"/>
      <c r="G117" s="34"/>
      <c r="H117" s="34"/>
      <c r="I117" s="34"/>
      <c r="J117" s="34"/>
      <c r="K117" s="34"/>
      <c r="L117" s="35"/>
    </row>
    <row r="118" spans="1:12" x14ac:dyDescent="0.25">
      <c r="A118" s="37" t="s">
        <v>63</v>
      </c>
      <c r="B118" s="34"/>
      <c r="C118" s="34"/>
      <c r="D118" s="34"/>
      <c r="E118" s="353">
        <f>COUNTIF(Event_and_Consequence!$BC$6:$BC$500,"Category 2")</f>
        <v>0</v>
      </c>
      <c r="F118" s="354"/>
      <c r="G118" s="357" t="str">
        <f>IF(($E$118-E120)=0,"-","Release &lt;&gt; Location")</f>
        <v>-</v>
      </c>
      <c r="H118" s="358"/>
      <c r="I118" s="34"/>
      <c r="J118" s="34"/>
      <c r="K118" s="34"/>
      <c r="L118" s="35"/>
    </row>
    <row r="119" spans="1:12" ht="3.75" customHeight="1" x14ac:dyDescent="0.25">
      <c r="A119" s="33"/>
      <c r="B119" s="34"/>
      <c r="C119" s="34"/>
      <c r="D119" s="34"/>
      <c r="E119" s="34"/>
      <c r="F119" s="34"/>
      <c r="G119" s="34"/>
      <c r="H119" s="34"/>
      <c r="I119" s="34"/>
      <c r="J119" s="34"/>
      <c r="K119" s="34"/>
      <c r="L119" s="35"/>
    </row>
    <row r="120" spans="1:12" x14ac:dyDescent="0.25">
      <c r="A120" s="37" t="s">
        <v>62</v>
      </c>
      <c r="B120" s="34"/>
      <c r="C120" s="34"/>
      <c r="D120" s="34"/>
      <c r="E120" s="353">
        <f>COUNTIFS(Event_and_Consequence!$BC$6:$BC$500,"Category 2",Event_and_Consequence!$BD$6:$BD$500,"Indoor",Event_and_Consequence!$BD$6:$BD$500,"Outdoor")</f>
        <v>0</v>
      </c>
      <c r="F120" s="354"/>
      <c r="G120" s="34"/>
      <c r="H120" s="34"/>
      <c r="I120" s="34"/>
      <c r="J120" s="34"/>
      <c r="K120" s="34"/>
      <c r="L120" s="35"/>
    </row>
    <row r="121" spans="1:12" x14ac:dyDescent="0.25">
      <c r="A121" s="37"/>
      <c r="B121" s="34"/>
      <c r="C121" s="34"/>
      <c r="D121" s="34"/>
      <c r="E121" s="22"/>
      <c r="F121" s="22"/>
      <c r="G121" s="34"/>
      <c r="H121" s="34"/>
      <c r="I121" s="34"/>
      <c r="J121" s="34"/>
      <c r="K121" s="34"/>
      <c r="L121" s="35"/>
    </row>
    <row r="122" spans="1:12" x14ac:dyDescent="0.25">
      <c r="A122" s="37" t="s">
        <v>64</v>
      </c>
      <c r="B122" s="34"/>
      <c r="C122" s="34"/>
      <c r="D122" s="34"/>
      <c r="E122" s="353">
        <f>COUNTIF(Event_and_Consequence!$BC$6:$BC$500,"Category 3")</f>
        <v>0</v>
      </c>
      <c r="F122" s="354"/>
      <c r="G122" s="357" t="str">
        <f>IF(($E$122-E124)=0,"-","Release &lt;&gt; Location")</f>
        <v>-</v>
      </c>
      <c r="H122" s="358"/>
      <c r="I122" s="34"/>
      <c r="J122" s="34"/>
      <c r="K122" s="34"/>
      <c r="L122" s="35"/>
    </row>
    <row r="123" spans="1:12" ht="3.75" customHeight="1" x14ac:dyDescent="0.25">
      <c r="A123" s="33"/>
      <c r="B123" s="34"/>
      <c r="C123" s="34"/>
      <c r="D123" s="34"/>
      <c r="E123" s="34"/>
      <c r="F123" s="34"/>
      <c r="G123" s="34"/>
      <c r="H123" s="34"/>
      <c r="I123" s="34"/>
      <c r="J123" s="34"/>
      <c r="K123" s="34"/>
      <c r="L123" s="35"/>
    </row>
    <row r="124" spans="1:12" x14ac:dyDescent="0.25">
      <c r="A124" s="37" t="s">
        <v>62</v>
      </c>
      <c r="B124" s="34"/>
      <c r="C124" s="34"/>
      <c r="D124" s="34"/>
      <c r="E124" s="353">
        <f>COUNTIFS(Event_and_Consequence!$BC$6:$BC$500,"Category 3",Event_and_Consequence!$BD$6:$BD$500,"Indoor",Event_and_Consequence!$BD$6:$BD$500,"Outdoor")</f>
        <v>0</v>
      </c>
      <c r="F124" s="354"/>
      <c r="G124" s="34"/>
      <c r="H124" s="34"/>
      <c r="I124" s="34"/>
      <c r="J124" s="34"/>
      <c r="K124" s="34"/>
      <c r="L124" s="35"/>
    </row>
    <row r="125" spans="1:12" x14ac:dyDescent="0.25">
      <c r="A125" s="37"/>
      <c r="B125" s="34"/>
      <c r="C125" s="34"/>
      <c r="D125" s="34"/>
      <c r="E125" s="22"/>
      <c r="F125" s="22"/>
      <c r="G125" s="34"/>
      <c r="H125" s="34"/>
      <c r="I125" s="34"/>
      <c r="J125" s="34"/>
      <c r="K125" s="34"/>
      <c r="L125" s="35"/>
    </row>
    <row r="126" spans="1:12" x14ac:dyDescent="0.25">
      <c r="A126" s="37" t="s">
        <v>65</v>
      </c>
      <c r="B126" s="34"/>
      <c r="C126" s="34"/>
      <c r="D126" s="34"/>
      <c r="E126" s="353">
        <f>COUNTIF(Event_and_Consequence!$BC$6:$BC$500,"Category 4")</f>
        <v>0</v>
      </c>
      <c r="F126" s="354"/>
      <c r="G126" s="357" t="str">
        <f>IF(($E$126-E128)=0,"-","Release &lt;&gt; Location")</f>
        <v>-</v>
      </c>
      <c r="H126" s="358"/>
      <c r="I126" s="34"/>
      <c r="J126" s="34"/>
      <c r="K126" s="34"/>
      <c r="L126" s="35"/>
    </row>
    <row r="127" spans="1:12" ht="3.75" customHeight="1" x14ac:dyDescent="0.25">
      <c r="A127" s="33"/>
      <c r="B127" s="34"/>
      <c r="C127" s="34"/>
      <c r="D127" s="34"/>
      <c r="E127" s="34"/>
      <c r="F127" s="34"/>
      <c r="G127" s="34"/>
      <c r="H127" s="34"/>
      <c r="I127" s="34"/>
      <c r="J127" s="34"/>
      <c r="K127" s="34"/>
      <c r="L127" s="35"/>
    </row>
    <row r="128" spans="1:12" x14ac:dyDescent="0.25">
      <c r="A128" s="37" t="s">
        <v>62</v>
      </c>
      <c r="B128" s="34"/>
      <c r="C128" s="34"/>
      <c r="D128" s="34"/>
      <c r="E128" s="353">
        <f>COUNTIFS(Event_and_Consequence!$BC$6:$BC$500,"Category 4",Event_and_Consequence!$BD$6:$BD$500,"Indoor",Event_and_Consequence!$BD$6:$BD$500,"Outdoor")</f>
        <v>0</v>
      </c>
      <c r="F128" s="354"/>
      <c r="G128" s="34"/>
      <c r="H128" s="34"/>
      <c r="I128" s="34"/>
      <c r="J128" s="34"/>
      <c r="K128" s="34"/>
      <c r="L128" s="35"/>
    </row>
    <row r="129" spans="1:12" x14ac:dyDescent="0.25">
      <c r="A129" s="37"/>
      <c r="B129" s="34"/>
      <c r="C129" s="34"/>
      <c r="D129" s="34"/>
      <c r="E129" s="22"/>
      <c r="F129" s="22"/>
      <c r="G129" s="34"/>
      <c r="H129" s="34"/>
      <c r="I129" s="34"/>
      <c r="J129" s="34"/>
      <c r="K129" s="34"/>
      <c r="L129" s="35"/>
    </row>
    <row r="130" spans="1:12" x14ac:dyDescent="0.25">
      <c r="A130" s="37" t="s">
        <v>66</v>
      </c>
      <c r="B130" s="34"/>
      <c r="C130" s="34"/>
      <c r="D130" s="34"/>
      <c r="E130" s="353">
        <f>COUNTIF(Event_and_Consequence!$BC$6:$BC$500,"Category 5")</f>
        <v>0</v>
      </c>
      <c r="F130" s="354"/>
      <c r="G130" s="357" t="str">
        <f>IF(($E$130-E132)=0,"-","Release &lt;&gt; Location")</f>
        <v>-</v>
      </c>
      <c r="H130" s="358"/>
      <c r="I130" s="34"/>
      <c r="J130" s="34"/>
      <c r="K130" s="34"/>
      <c r="L130" s="35"/>
    </row>
    <row r="131" spans="1:12" ht="3.75" customHeight="1" x14ac:dyDescent="0.25">
      <c r="A131" s="33"/>
      <c r="B131" s="34"/>
      <c r="C131" s="34"/>
      <c r="D131" s="34"/>
      <c r="E131" s="34"/>
      <c r="F131" s="34"/>
      <c r="G131" s="34"/>
      <c r="H131" s="34"/>
      <c r="I131" s="34"/>
      <c r="J131" s="34"/>
      <c r="K131" s="34"/>
      <c r="L131" s="35"/>
    </row>
    <row r="132" spans="1:12" x14ac:dyDescent="0.25">
      <c r="A132" s="37" t="s">
        <v>62</v>
      </c>
      <c r="B132" s="34"/>
      <c r="C132" s="34"/>
      <c r="D132" s="34"/>
      <c r="E132" s="353">
        <f>COUNTIFS(Event_and_Consequence!$BC$6:$BC$500,"Category 5",Event_and_Consequence!$BD$6:$BD$500,"Indoor",Event_and_Consequence!$BD$6:$BD$500,"Outdoor")</f>
        <v>0</v>
      </c>
      <c r="F132" s="354"/>
      <c r="G132" s="34"/>
      <c r="H132" s="34"/>
      <c r="I132" s="34"/>
      <c r="J132" s="34"/>
      <c r="K132" s="34"/>
      <c r="L132" s="35"/>
    </row>
    <row r="133" spans="1:12" x14ac:dyDescent="0.25">
      <c r="A133" s="37"/>
      <c r="B133" s="34"/>
      <c r="C133" s="34"/>
      <c r="D133" s="34"/>
      <c r="E133" s="22"/>
      <c r="F133" s="22"/>
      <c r="G133" s="34"/>
      <c r="H133" s="34"/>
      <c r="I133" s="34"/>
      <c r="J133" s="34"/>
      <c r="K133" s="34"/>
      <c r="L133" s="35"/>
    </row>
    <row r="134" spans="1:12" x14ac:dyDescent="0.25">
      <c r="A134" s="37" t="s">
        <v>67</v>
      </c>
      <c r="B134" s="34"/>
      <c r="C134" s="34"/>
      <c r="D134" s="34"/>
      <c r="E134" s="353">
        <f>COUNTIF(Event_and_Consequence!$BC$6:$BC$500,"Category 6")</f>
        <v>0</v>
      </c>
      <c r="F134" s="354"/>
      <c r="G134" s="357" t="str">
        <f>IF(($E$134-E136)=0,"-","Release &lt;&gt; Location")</f>
        <v>-</v>
      </c>
      <c r="H134" s="358"/>
      <c r="I134" s="34"/>
      <c r="J134" s="34"/>
      <c r="K134" s="34"/>
      <c r="L134" s="35"/>
    </row>
    <row r="135" spans="1:12" ht="3.75" customHeight="1" x14ac:dyDescent="0.25">
      <c r="A135" s="33"/>
      <c r="B135" s="34"/>
      <c r="C135" s="34"/>
      <c r="D135" s="34"/>
      <c r="E135" s="34"/>
      <c r="F135" s="34"/>
      <c r="G135" s="34"/>
      <c r="H135" s="34"/>
      <c r="I135" s="34"/>
      <c r="J135" s="34"/>
      <c r="K135" s="34"/>
      <c r="L135" s="35"/>
    </row>
    <row r="136" spans="1:12" x14ac:dyDescent="0.25">
      <c r="A136" s="37" t="s">
        <v>62</v>
      </c>
      <c r="B136" s="34"/>
      <c r="C136" s="34"/>
      <c r="D136" s="34"/>
      <c r="E136" s="353">
        <f>COUNTIFS(Event_and_Consequence!$BC$6:$BC$500,"Category 6",Event_and_Consequence!$BD$6:$BD$500,"Indoor",Event_and_Consequence!$BD$6:$BD$500,"Outdoor")</f>
        <v>0</v>
      </c>
      <c r="F136" s="354"/>
      <c r="G136" s="34"/>
      <c r="H136" s="34"/>
      <c r="I136" s="34"/>
      <c r="J136" s="34"/>
      <c r="K136" s="34"/>
      <c r="L136" s="35"/>
    </row>
    <row r="137" spans="1:12" x14ac:dyDescent="0.25">
      <c r="A137" s="37"/>
      <c r="B137" s="34"/>
      <c r="C137" s="34"/>
      <c r="D137" s="34"/>
      <c r="E137" s="22"/>
      <c r="F137" s="22"/>
      <c r="G137" s="34"/>
      <c r="H137" s="34"/>
      <c r="I137" s="34"/>
      <c r="J137" s="34"/>
      <c r="K137" s="34"/>
      <c r="L137" s="35"/>
    </row>
    <row r="138" spans="1:12" x14ac:dyDescent="0.25">
      <c r="A138" s="37" t="s">
        <v>68</v>
      </c>
      <c r="B138" s="34"/>
      <c r="C138" s="34"/>
      <c r="D138" s="34"/>
      <c r="E138" s="353">
        <f>COUNTIF(Event_and_Consequence!$BC$6:$BC$500,"Category 7")</f>
        <v>0</v>
      </c>
      <c r="F138" s="354"/>
      <c r="G138" s="357" t="str">
        <f>IF(($E$138-E140)=0,"-","Release &lt;&gt; Location")</f>
        <v>-</v>
      </c>
      <c r="H138" s="358"/>
      <c r="I138" s="34"/>
      <c r="J138" s="34"/>
      <c r="K138" s="34"/>
      <c r="L138" s="35"/>
    </row>
    <row r="139" spans="1:12" ht="3.75" customHeight="1" x14ac:dyDescent="0.25">
      <c r="A139" s="33"/>
      <c r="B139" s="34"/>
      <c r="C139" s="34"/>
      <c r="D139" s="34"/>
      <c r="E139" s="34"/>
      <c r="F139" s="34"/>
      <c r="G139" s="34"/>
      <c r="H139" s="34"/>
      <c r="I139" s="34"/>
      <c r="J139" s="34"/>
      <c r="K139" s="34"/>
      <c r="L139" s="35"/>
    </row>
    <row r="140" spans="1:12" x14ac:dyDescent="0.25">
      <c r="A140" s="37" t="s">
        <v>62</v>
      </c>
      <c r="B140" s="34"/>
      <c r="C140" s="34"/>
      <c r="D140" s="34"/>
      <c r="E140" s="353">
        <f>COUNTIFS(Event_and_Consequence!$BC$6:$BC$500,"Category 7",Event_and_Consequence!$BD$6:$BD$500,"Indoor",Event_and_Consequence!$BD$6:$BD$500,"Outdoor")</f>
        <v>0</v>
      </c>
      <c r="F140" s="354"/>
      <c r="G140" s="34"/>
      <c r="H140" s="34"/>
      <c r="I140" s="34"/>
      <c r="J140" s="34"/>
      <c r="K140" s="34"/>
      <c r="L140" s="35"/>
    </row>
    <row r="141" spans="1:12" ht="13" x14ac:dyDescent="0.3">
      <c r="A141" s="33"/>
      <c r="B141" s="34"/>
      <c r="C141" s="34"/>
      <c r="D141" s="34"/>
      <c r="E141" s="34"/>
      <c r="F141" s="34"/>
      <c r="G141" s="43"/>
      <c r="H141" s="43"/>
      <c r="I141" s="34"/>
      <c r="J141" s="34"/>
      <c r="K141" s="34"/>
      <c r="L141" s="35"/>
    </row>
    <row r="142" spans="1:12" x14ac:dyDescent="0.25">
      <c r="A142" s="33"/>
      <c r="B142" s="34"/>
      <c r="C142" s="34"/>
      <c r="D142" s="34"/>
      <c r="E142" s="34"/>
      <c r="F142" s="34"/>
      <c r="G142" s="34"/>
      <c r="H142" s="34"/>
      <c r="I142" s="34"/>
      <c r="J142" s="34"/>
      <c r="K142" s="34"/>
      <c r="L142" s="35"/>
    </row>
    <row r="143" spans="1:12" ht="15.5" x14ac:dyDescent="0.35">
      <c r="A143" s="40" t="s">
        <v>69</v>
      </c>
      <c r="B143" s="34"/>
      <c r="C143" s="34"/>
      <c r="D143" s="34"/>
      <c r="E143" s="34"/>
      <c r="F143" s="34"/>
      <c r="G143" s="34"/>
      <c r="H143" s="34"/>
      <c r="I143" s="34"/>
      <c r="J143" s="34"/>
      <c r="K143" s="34"/>
      <c r="L143" s="35"/>
    </row>
    <row r="144" spans="1:12" ht="13" x14ac:dyDescent="0.3">
      <c r="A144" s="33"/>
      <c r="B144" s="34"/>
      <c r="C144" s="34"/>
      <c r="D144" s="34"/>
      <c r="E144" s="34"/>
      <c r="F144" s="34"/>
      <c r="G144" s="25" t="s">
        <v>24</v>
      </c>
      <c r="H144" s="25"/>
      <c r="I144" s="34"/>
      <c r="J144" s="34"/>
      <c r="K144" s="34"/>
      <c r="L144" s="35"/>
    </row>
    <row r="145" spans="1:12" x14ac:dyDescent="0.25">
      <c r="A145" s="37" t="s">
        <v>70</v>
      </c>
      <c r="B145" s="34"/>
      <c r="C145" s="34"/>
      <c r="D145" s="34"/>
      <c r="E145" s="353">
        <f>SUM(Event_and_Consequence!$BG$6:$BH$500)</f>
        <v>0</v>
      </c>
      <c r="F145" s="354"/>
      <c r="G145" s="357" t="str">
        <f>IF(E145&gt;7,"Please confirm","-")</f>
        <v>-</v>
      </c>
      <c r="H145" s="358"/>
      <c r="I145" s="34"/>
      <c r="J145" s="34"/>
      <c r="K145" s="34"/>
      <c r="L145" s="35"/>
    </row>
    <row r="146" spans="1:12" ht="6" customHeight="1" x14ac:dyDescent="0.3">
      <c r="A146" s="33"/>
      <c r="B146" s="34"/>
      <c r="C146" s="34"/>
      <c r="D146" s="34"/>
      <c r="E146" s="34"/>
      <c r="F146" s="34"/>
      <c r="G146" s="43"/>
      <c r="H146" s="43"/>
      <c r="I146" s="34"/>
      <c r="J146" s="34"/>
      <c r="K146" s="34"/>
      <c r="L146" s="35"/>
    </row>
    <row r="147" spans="1:12" x14ac:dyDescent="0.25">
      <c r="A147" s="37" t="s">
        <v>71</v>
      </c>
      <c r="B147" s="34"/>
      <c r="C147" s="34"/>
      <c r="D147" s="34"/>
      <c r="E147" s="353">
        <f>COUNTIF(Event_and_Consequence!$BI$6:$BI$500,"yes")</f>
        <v>0</v>
      </c>
      <c r="F147" s="354"/>
      <c r="G147" s="359"/>
      <c r="H147" s="359"/>
      <c r="I147" s="34"/>
      <c r="J147" s="34"/>
      <c r="K147" s="34"/>
      <c r="L147" s="35"/>
    </row>
    <row r="148" spans="1:12" ht="5.25" customHeight="1" x14ac:dyDescent="0.3">
      <c r="A148" s="37"/>
      <c r="B148" s="34"/>
      <c r="C148" s="34"/>
      <c r="D148" s="34"/>
      <c r="E148" s="34"/>
      <c r="F148" s="34"/>
      <c r="G148" s="43"/>
      <c r="H148" s="43"/>
      <c r="I148" s="34"/>
      <c r="J148" s="34"/>
      <c r="K148" s="34"/>
      <c r="L148" s="35"/>
    </row>
    <row r="149" spans="1:12" ht="13" x14ac:dyDescent="0.3">
      <c r="A149" s="37" t="s">
        <v>72</v>
      </c>
      <c r="B149" s="34"/>
      <c r="C149" s="34"/>
      <c r="D149" s="34"/>
      <c r="E149" s="353">
        <f>COUNTIF(Event_and_Consequence!$BJ$6:$BJ$500,"yes")</f>
        <v>0</v>
      </c>
      <c r="F149" s="354"/>
      <c r="G149" s="43"/>
      <c r="H149" s="43"/>
      <c r="I149" s="34"/>
      <c r="J149" s="34"/>
      <c r="K149" s="34"/>
      <c r="L149" s="35"/>
    </row>
    <row r="150" spans="1:12" ht="13" x14ac:dyDescent="0.3">
      <c r="A150" s="37"/>
      <c r="B150" s="34"/>
      <c r="C150" s="34"/>
      <c r="D150" s="34"/>
      <c r="E150" s="22"/>
      <c r="F150" s="22"/>
      <c r="G150" s="43"/>
      <c r="H150" s="43"/>
      <c r="I150" s="34"/>
      <c r="J150" s="34"/>
      <c r="K150" s="34"/>
      <c r="L150" s="35"/>
    </row>
    <row r="151" spans="1:12" ht="13" x14ac:dyDescent="0.3">
      <c r="A151" s="33"/>
      <c r="B151" s="34"/>
      <c r="C151" s="34"/>
      <c r="D151" s="34"/>
      <c r="E151" s="34"/>
      <c r="F151" s="34"/>
      <c r="G151" s="25" t="s">
        <v>24</v>
      </c>
      <c r="H151" s="25"/>
      <c r="I151" s="34"/>
      <c r="J151" s="34"/>
      <c r="K151" s="34"/>
      <c r="L151" s="35"/>
    </row>
    <row r="152" spans="1:12" ht="24" customHeight="1" x14ac:dyDescent="0.25">
      <c r="A152" s="360" t="s">
        <v>56</v>
      </c>
      <c r="B152" s="361"/>
      <c r="C152" s="361"/>
      <c r="D152" s="361"/>
      <c r="E152" s="353">
        <f>COUNTA(Event_and_Consequence!$BK$6:$BK$501)-COUNTIF(Event_and_Consequence!$BK$6:$BK$501,"No")</f>
        <v>0</v>
      </c>
      <c r="F152" s="354"/>
      <c r="G152" s="357" t="str">
        <f>IF(($E$152-SUM(E154,E156,E158,E160))&lt;1,"-","Please Review")</f>
        <v>-</v>
      </c>
      <c r="H152" s="358"/>
      <c r="I152" s="34"/>
      <c r="J152" s="34"/>
      <c r="K152" s="34"/>
      <c r="L152" s="35"/>
    </row>
    <row r="153" spans="1:12" ht="3.75" customHeight="1" x14ac:dyDescent="0.3">
      <c r="A153" s="33"/>
      <c r="B153" s="34"/>
      <c r="C153" s="34"/>
      <c r="D153" s="34"/>
      <c r="E153" s="34"/>
      <c r="F153" s="34"/>
      <c r="G153" s="43"/>
      <c r="H153" s="43"/>
      <c r="I153" s="34"/>
      <c r="J153" s="34"/>
      <c r="K153" s="34"/>
      <c r="L153" s="35"/>
    </row>
    <row r="154" spans="1:12" x14ac:dyDescent="0.25">
      <c r="A154" s="37" t="s">
        <v>57</v>
      </c>
      <c r="B154" s="34"/>
      <c r="C154" s="34"/>
      <c r="D154" s="34"/>
      <c r="E154" s="353">
        <f>COUNTIF(Event_and_Consequence!$BL$6:$BL$501,"yes")+COUNTIF(Event_and_Consequence!$BP$6:$BP$501,"yes")</f>
        <v>0</v>
      </c>
      <c r="F154" s="354"/>
      <c r="G154" s="34"/>
      <c r="H154" s="34"/>
      <c r="I154" s="34"/>
      <c r="J154" s="34"/>
      <c r="K154" s="34"/>
      <c r="L154" s="35"/>
    </row>
    <row r="155" spans="1:12" ht="3.75" customHeight="1" x14ac:dyDescent="0.25">
      <c r="A155" s="33"/>
      <c r="B155" s="34"/>
      <c r="C155" s="34"/>
      <c r="D155" s="34"/>
      <c r="E155" s="34"/>
      <c r="F155" s="34"/>
      <c r="G155" s="34"/>
      <c r="H155" s="34"/>
      <c r="I155" s="34"/>
      <c r="J155" s="34"/>
      <c r="K155" s="34"/>
      <c r="L155" s="35"/>
    </row>
    <row r="156" spans="1:12" x14ac:dyDescent="0.25">
      <c r="A156" s="37" t="s">
        <v>58</v>
      </c>
      <c r="B156" s="34"/>
      <c r="C156" s="34"/>
      <c r="D156" s="34"/>
      <c r="E156" s="353">
        <f>COUNTIF(Event_and_Consequence!$BM$6:$BM$501,"yes")+COUNTIF(Event_and_Consequence!$BQ$6:$BQ$501,"yes")</f>
        <v>0</v>
      </c>
      <c r="F156" s="354"/>
      <c r="G156" s="34"/>
      <c r="H156" s="34"/>
      <c r="I156" s="34"/>
      <c r="J156" s="34"/>
      <c r="K156" s="34"/>
      <c r="L156" s="35"/>
    </row>
    <row r="157" spans="1:12" ht="3.75" customHeight="1" x14ac:dyDescent="0.25">
      <c r="A157" s="33"/>
      <c r="B157" s="34"/>
      <c r="C157" s="34"/>
      <c r="D157" s="34"/>
      <c r="E157" s="34"/>
      <c r="F157" s="34"/>
      <c r="G157" s="34"/>
      <c r="H157" s="34"/>
      <c r="I157" s="34"/>
      <c r="J157" s="34"/>
      <c r="K157" s="34"/>
      <c r="L157" s="35"/>
    </row>
    <row r="158" spans="1:12" x14ac:dyDescent="0.25">
      <c r="A158" s="37" t="s">
        <v>59</v>
      </c>
      <c r="B158" s="34"/>
      <c r="C158" s="34"/>
      <c r="D158" s="34"/>
      <c r="E158" s="353">
        <f>COUNTIF(Event_and_Consequence!$BN$6:$BN$501,"yes")+COUNTIF(Event_and_Consequence!$BR$6:$BR$501,"yes")</f>
        <v>0</v>
      </c>
      <c r="F158" s="354"/>
      <c r="G158" s="34"/>
      <c r="H158" s="34"/>
      <c r="I158" s="34"/>
      <c r="J158" s="34"/>
      <c r="K158" s="34"/>
      <c r="L158" s="35"/>
    </row>
    <row r="159" spans="1:12" ht="3.75" customHeight="1" x14ac:dyDescent="0.25">
      <c r="A159" s="33"/>
      <c r="B159" s="34"/>
      <c r="C159" s="34"/>
      <c r="D159" s="34"/>
      <c r="E159" s="34"/>
      <c r="F159" s="34"/>
      <c r="G159" s="34"/>
      <c r="H159" s="34"/>
      <c r="I159" s="34"/>
      <c r="J159" s="34"/>
      <c r="K159" s="34"/>
      <c r="L159" s="35"/>
    </row>
    <row r="160" spans="1:12" x14ac:dyDescent="0.25">
      <c r="A160" s="37" t="s">
        <v>60</v>
      </c>
      <c r="B160" s="34"/>
      <c r="C160" s="34"/>
      <c r="D160" s="34"/>
      <c r="E160" s="353">
        <f>COUNTIF(Event_and_Consequence!$BO$6:$BO$501,"yes")+COUNTIF(Event_and_Consequence!$BS$6:$BS$501,"yes")</f>
        <v>0</v>
      </c>
      <c r="F160" s="354"/>
      <c r="G160" s="34"/>
      <c r="H160" s="34"/>
      <c r="I160" s="34"/>
      <c r="J160" s="34"/>
      <c r="K160" s="34"/>
      <c r="L160" s="35"/>
    </row>
    <row r="161" spans="1:12" x14ac:dyDescent="0.25">
      <c r="A161" s="37"/>
      <c r="B161" s="34"/>
      <c r="C161" s="34"/>
      <c r="D161" s="34"/>
      <c r="E161" s="22"/>
      <c r="F161" s="22"/>
      <c r="G161" s="34"/>
      <c r="H161" s="34"/>
      <c r="I161" s="34"/>
      <c r="J161" s="34"/>
      <c r="K161" s="34"/>
      <c r="L161" s="35"/>
    </row>
    <row r="162" spans="1:12" ht="13" x14ac:dyDescent="0.3">
      <c r="A162" s="33"/>
      <c r="B162" s="34"/>
      <c r="C162" s="34"/>
      <c r="D162" s="34"/>
      <c r="E162" s="34"/>
      <c r="F162" s="34"/>
      <c r="G162" s="25" t="s">
        <v>24</v>
      </c>
      <c r="H162" s="25"/>
      <c r="I162" s="34"/>
      <c r="J162" s="34"/>
      <c r="K162" s="34"/>
      <c r="L162" s="35"/>
    </row>
    <row r="163" spans="1:12" x14ac:dyDescent="0.25">
      <c r="A163" s="37" t="s">
        <v>61</v>
      </c>
      <c r="B163" s="34"/>
      <c r="C163" s="34"/>
      <c r="D163" s="34"/>
      <c r="E163" s="353">
        <f>COUNTIF(Event_and_Consequence!$BT$6:$BT$500,"Category 1")</f>
        <v>0</v>
      </c>
      <c r="F163" s="354"/>
      <c r="G163" s="357" t="str">
        <f>IF(($E$163-E165)=0,"-","Release &lt;&gt; Location")</f>
        <v>-</v>
      </c>
      <c r="H163" s="358"/>
      <c r="I163" s="34"/>
      <c r="J163" s="34"/>
      <c r="K163" s="34"/>
      <c r="L163" s="35"/>
    </row>
    <row r="164" spans="1:12" ht="5.25" customHeight="1" x14ac:dyDescent="0.25">
      <c r="A164" s="33"/>
      <c r="B164" s="34"/>
      <c r="C164" s="34"/>
      <c r="D164" s="34"/>
      <c r="E164" s="34"/>
      <c r="F164" s="34"/>
      <c r="G164" s="34"/>
      <c r="H164" s="34"/>
      <c r="I164" s="34"/>
      <c r="J164" s="34"/>
      <c r="K164" s="34"/>
      <c r="L164" s="35"/>
    </row>
    <row r="165" spans="1:12" x14ac:dyDescent="0.25">
      <c r="A165" s="37" t="s">
        <v>62</v>
      </c>
      <c r="B165" s="34"/>
      <c r="C165" s="34"/>
      <c r="D165" s="34"/>
      <c r="E165" s="353">
        <f>COUNTIFS(Event_and_Consequence!$BT$6:$BT$500,"Category 1",Event_and_Consequence!$BU$6:$BU$500,"Indoor",Event_and_Consequence!$BU$6:$BU$500,"Outdoor")</f>
        <v>0</v>
      </c>
      <c r="F165" s="354"/>
      <c r="G165" s="34"/>
      <c r="H165" s="34"/>
      <c r="I165" s="34"/>
      <c r="J165" s="34"/>
      <c r="K165" s="34"/>
      <c r="L165" s="35"/>
    </row>
    <row r="166" spans="1:12" x14ac:dyDescent="0.25">
      <c r="A166" s="37"/>
      <c r="B166" s="34"/>
      <c r="C166" s="34"/>
      <c r="D166" s="34"/>
      <c r="E166" s="22"/>
      <c r="F166" s="22"/>
      <c r="G166" s="34"/>
      <c r="H166" s="34"/>
      <c r="I166" s="34"/>
      <c r="J166" s="34"/>
      <c r="K166" s="34"/>
      <c r="L166" s="35"/>
    </row>
    <row r="167" spans="1:12" x14ac:dyDescent="0.25">
      <c r="A167" s="37" t="s">
        <v>63</v>
      </c>
      <c r="B167" s="34"/>
      <c r="C167" s="34"/>
      <c r="D167" s="34"/>
      <c r="E167" s="353">
        <f>COUNTIF(Event_and_Consequence!$BT$6:$BT$500,"Category 2")</f>
        <v>0</v>
      </c>
      <c r="F167" s="354"/>
      <c r="G167" s="357" t="str">
        <f>IF(($E$167-E169)=0,"-","Release &lt;&gt; Location")</f>
        <v>-</v>
      </c>
      <c r="H167" s="358"/>
      <c r="I167" s="34"/>
      <c r="J167" s="34"/>
      <c r="K167" s="34"/>
      <c r="L167" s="35"/>
    </row>
    <row r="168" spans="1:12" ht="4.5" customHeight="1" x14ac:dyDescent="0.25">
      <c r="A168" s="33"/>
      <c r="B168" s="34"/>
      <c r="C168" s="34"/>
      <c r="D168" s="34"/>
      <c r="E168" s="34"/>
      <c r="F168" s="34"/>
      <c r="G168" s="34"/>
      <c r="H168" s="34"/>
      <c r="I168" s="34"/>
      <c r="J168" s="34"/>
      <c r="K168" s="34"/>
      <c r="L168" s="35"/>
    </row>
    <row r="169" spans="1:12" x14ac:dyDescent="0.25">
      <c r="A169" s="37" t="s">
        <v>62</v>
      </c>
      <c r="B169" s="34"/>
      <c r="C169" s="34"/>
      <c r="D169" s="34"/>
      <c r="E169" s="353">
        <f>COUNTIFS(Event_and_Consequence!$BT$6:$BT$500,"Category 2",Event_and_Consequence!$BU$6:$BU$500,"Indoor",Event_and_Consequence!$BU$6:$BU$500,"Outdoor")</f>
        <v>0</v>
      </c>
      <c r="F169" s="354"/>
      <c r="G169" s="34"/>
      <c r="H169" s="34"/>
      <c r="I169" s="34"/>
      <c r="J169" s="34"/>
      <c r="K169" s="34"/>
      <c r="L169" s="35"/>
    </row>
    <row r="170" spans="1:12" x14ac:dyDescent="0.25">
      <c r="A170" s="37"/>
      <c r="B170" s="34"/>
      <c r="C170" s="34"/>
      <c r="D170" s="34"/>
      <c r="E170" s="22"/>
      <c r="F170" s="22"/>
      <c r="G170" s="34"/>
      <c r="H170" s="34"/>
      <c r="I170" s="34"/>
      <c r="J170" s="34"/>
      <c r="K170" s="34"/>
      <c r="L170" s="35"/>
    </row>
    <row r="171" spans="1:12" x14ac:dyDescent="0.25">
      <c r="A171" s="37" t="s">
        <v>64</v>
      </c>
      <c r="B171" s="34"/>
      <c r="C171" s="34"/>
      <c r="D171" s="34"/>
      <c r="E171" s="353">
        <f>COUNTIF(Event_and_Consequence!$BT$6:$BT$500,"Category 3")</f>
        <v>0</v>
      </c>
      <c r="F171" s="354"/>
      <c r="G171" s="357" t="str">
        <f>IF(($E$171-E173)=0,"-","Release &lt;&gt; Location")</f>
        <v>-</v>
      </c>
      <c r="H171" s="358"/>
      <c r="I171" s="34"/>
      <c r="J171" s="34"/>
      <c r="K171" s="34"/>
      <c r="L171" s="35"/>
    </row>
    <row r="172" spans="1:12" ht="3.75" customHeight="1" x14ac:dyDescent="0.25">
      <c r="A172" s="33"/>
      <c r="B172" s="34"/>
      <c r="C172" s="34"/>
      <c r="D172" s="34"/>
      <c r="E172" s="34"/>
      <c r="F172" s="34"/>
      <c r="G172" s="34"/>
      <c r="H172" s="34"/>
      <c r="I172" s="34"/>
      <c r="J172" s="34"/>
      <c r="K172" s="34"/>
      <c r="L172" s="35"/>
    </row>
    <row r="173" spans="1:12" x14ac:dyDescent="0.25">
      <c r="A173" s="37" t="s">
        <v>62</v>
      </c>
      <c r="B173" s="34"/>
      <c r="C173" s="34"/>
      <c r="D173" s="34"/>
      <c r="E173" s="353">
        <f>COUNTIFS(Event_and_Consequence!$BT$6:$BT$500,"Category 3",Event_and_Consequence!$BU$6:$BU$500,"Indoor",Event_and_Consequence!$BU$6:$BU$500,"Outdoor")</f>
        <v>0</v>
      </c>
      <c r="F173" s="354"/>
      <c r="G173" s="34"/>
      <c r="H173" s="34"/>
      <c r="I173" s="34"/>
      <c r="J173" s="34"/>
      <c r="K173" s="34"/>
      <c r="L173" s="35"/>
    </row>
    <row r="174" spans="1:12" x14ac:dyDescent="0.25">
      <c r="A174" s="37"/>
      <c r="B174" s="34"/>
      <c r="C174" s="34"/>
      <c r="D174" s="34"/>
      <c r="E174" s="22"/>
      <c r="F174" s="22"/>
      <c r="G174" s="34"/>
      <c r="H174" s="34"/>
      <c r="I174" s="34"/>
      <c r="J174" s="34"/>
      <c r="K174" s="34"/>
      <c r="L174" s="35"/>
    </row>
    <row r="175" spans="1:12" x14ac:dyDescent="0.25">
      <c r="A175" s="37" t="s">
        <v>65</v>
      </c>
      <c r="B175" s="34"/>
      <c r="C175" s="34"/>
      <c r="D175" s="34"/>
      <c r="E175" s="353">
        <f>COUNTIF(Event_and_Consequence!$BT$6:$BT$500,"Category 4")</f>
        <v>0</v>
      </c>
      <c r="F175" s="354"/>
      <c r="G175" s="357" t="str">
        <f>IF(($E$175-E177)=0,"-","Release &lt;&gt; Location")</f>
        <v>-</v>
      </c>
      <c r="H175" s="358"/>
      <c r="I175" s="34"/>
      <c r="J175" s="34"/>
      <c r="K175" s="34"/>
      <c r="L175" s="35"/>
    </row>
    <row r="176" spans="1:12" ht="3.75" customHeight="1" x14ac:dyDescent="0.25">
      <c r="A176" s="33"/>
      <c r="B176" s="34"/>
      <c r="C176" s="34"/>
      <c r="D176" s="34"/>
      <c r="E176" s="34"/>
      <c r="F176" s="34"/>
      <c r="G176" s="34"/>
      <c r="H176" s="34"/>
      <c r="I176" s="34"/>
      <c r="J176" s="34"/>
      <c r="K176" s="34"/>
      <c r="L176" s="35"/>
    </row>
    <row r="177" spans="1:12" x14ac:dyDescent="0.25">
      <c r="A177" s="37" t="s">
        <v>62</v>
      </c>
      <c r="B177" s="34"/>
      <c r="C177" s="34"/>
      <c r="D177" s="34"/>
      <c r="E177" s="353">
        <f>COUNTIFS(Event_and_Consequence!$BT$6:$BT$500,"Category 4",Event_and_Consequence!$BU$6:$BU$500,"Indoor",Event_and_Consequence!$BU$6:$BU$500,"Outdoor")</f>
        <v>0</v>
      </c>
      <c r="F177" s="354"/>
      <c r="G177" s="34"/>
      <c r="H177" s="34"/>
      <c r="I177" s="34"/>
      <c r="J177" s="34"/>
      <c r="K177" s="34"/>
      <c r="L177" s="35"/>
    </row>
    <row r="178" spans="1:12" x14ac:dyDescent="0.25">
      <c r="A178" s="37"/>
      <c r="B178" s="34"/>
      <c r="C178" s="34"/>
      <c r="D178" s="34"/>
      <c r="E178" s="22"/>
      <c r="F178" s="22"/>
      <c r="G178" s="34"/>
      <c r="H178" s="34"/>
      <c r="I178" s="34"/>
      <c r="J178" s="34"/>
      <c r="K178" s="34"/>
      <c r="L178" s="35"/>
    </row>
    <row r="179" spans="1:12" x14ac:dyDescent="0.25">
      <c r="A179" s="37" t="s">
        <v>66</v>
      </c>
      <c r="B179" s="34"/>
      <c r="C179" s="34"/>
      <c r="D179" s="34"/>
      <c r="E179" s="353">
        <f>COUNTIF(Event_and_Consequence!$BT$6:$BT$500,"Category 5")</f>
        <v>0</v>
      </c>
      <c r="F179" s="354"/>
      <c r="G179" s="357" t="str">
        <f>IF(($E$179-E181)=0,"-","Release &lt;&gt; Location")</f>
        <v>-</v>
      </c>
      <c r="H179" s="358"/>
      <c r="I179" s="34"/>
      <c r="J179" s="34"/>
      <c r="K179" s="34"/>
      <c r="L179" s="35"/>
    </row>
    <row r="180" spans="1:12" ht="3.75" customHeight="1" x14ac:dyDescent="0.25">
      <c r="A180" s="33"/>
      <c r="B180" s="34"/>
      <c r="C180" s="34"/>
      <c r="D180" s="34"/>
      <c r="E180" s="34"/>
      <c r="F180" s="34"/>
      <c r="G180" s="34"/>
      <c r="H180" s="34"/>
      <c r="I180" s="34"/>
      <c r="J180" s="34"/>
      <c r="K180" s="34"/>
      <c r="L180" s="35"/>
    </row>
    <row r="181" spans="1:12" x14ac:dyDescent="0.25">
      <c r="A181" s="37" t="s">
        <v>62</v>
      </c>
      <c r="B181" s="34"/>
      <c r="C181" s="34"/>
      <c r="D181" s="34"/>
      <c r="E181" s="353">
        <f>COUNTIFS(Event_and_Consequence!$BT$6:$BT$500,"Category 5",Event_and_Consequence!$BU$6:$BU$500,"Indoor",Event_and_Consequence!$BU$6:$BU$500,"Outdoor")</f>
        <v>0</v>
      </c>
      <c r="F181" s="354"/>
      <c r="G181" s="34"/>
      <c r="H181" s="34"/>
      <c r="I181" s="34"/>
      <c r="J181" s="34"/>
      <c r="K181" s="34"/>
      <c r="L181" s="35"/>
    </row>
    <row r="182" spans="1:12" x14ac:dyDescent="0.25">
      <c r="A182" s="37"/>
      <c r="B182" s="34"/>
      <c r="C182" s="34"/>
      <c r="D182" s="34"/>
      <c r="E182" s="22"/>
      <c r="F182" s="22"/>
      <c r="G182" s="34"/>
      <c r="H182" s="34"/>
      <c r="I182" s="34"/>
      <c r="J182" s="34"/>
      <c r="K182" s="34"/>
      <c r="L182" s="35"/>
    </row>
    <row r="183" spans="1:12" x14ac:dyDescent="0.25">
      <c r="A183" s="37" t="s">
        <v>67</v>
      </c>
      <c r="B183" s="34"/>
      <c r="C183" s="34"/>
      <c r="D183" s="34"/>
      <c r="E183" s="353">
        <f>COUNTIF(Event_and_Consequence!$BT$6:$BT$500,"Category 6")</f>
        <v>0</v>
      </c>
      <c r="F183" s="354"/>
      <c r="G183" s="357" t="str">
        <f>IF(($E$183-E185)=0,"-","Release &lt;&gt; Location")</f>
        <v>-</v>
      </c>
      <c r="H183" s="358"/>
      <c r="I183" s="34"/>
      <c r="J183" s="34"/>
      <c r="K183" s="34"/>
      <c r="L183" s="35"/>
    </row>
    <row r="184" spans="1:12" ht="4.5" customHeight="1" x14ac:dyDescent="0.25">
      <c r="A184" s="33"/>
      <c r="B184" s="34"/>
      <c r="C184" s="34"/>
      <c r="D184" s="34"/>
      <c r="E184" s="34"/>
      <c r="F184" s="34"/>
      <c r="G184" s="34"/>
      <c r="H184" s="34"/>
      <c r="I184" s="34"/>
      <c r="J184" s="34"/>
      <c r="K184" s="34"/>
      <c r="L184" s="35"/>
    </row>
    <row r="185" spans="1:12" x14ac:dyDescent="0.25">
      <c r="A185" s="37" t="s">
        <v>62</v>
      </c>
      <c r="B185" s="34"/>
      <c r="C185" s="34"/>
      <c r="D185" s="34"/>
      <c r="E185" s="353">
        <f>COUNTIFS(Event_and_Consequence!$BT$6:$BT$500,"Category 6",Event_and_Consequence!$BU$6:$BU$500,"Indoor",Event_and_Consequence!$BU$6:$BU$500,"Outdoor")</f>
        <v>0</v>
      </c>
      <c r="F185" s="354"/>
      <c r="G185" s="34"/>
      <c r="H185" s="34"/>
      <c r="I185" s="34"/>
      <c r="J185" s="34"/>
      <c r="K185" s="34"/>
      <c r="L185" s="35"/>
    </row>
    <row r="186" spans="1:12" x14ac:dyDescent="0.25">
      <c r="A186" s="37"/>
      <c r="B186" s="34"/>
      <c r="C186" s="34"/>
      <c r="D186" s="34"/>
      <c r="E186" s="22"/>
      <c r="F186" s="22"/>
      <c r="G186" s="34"/>
      <c r="H186" s="34"/>
      <c r="I186" s="34"/>
      <c r="J186" s="34"/>
      <c r="K186" s="34"/>
      <c r="L186" s="35"/>
    </row>
    <row r="187" spans="1:12" x14ac:dyDescent="0.25">
      <c r="A187" s="37" t="s">
        <v>68</v>
      </c>
      <c r="B187" s="34"/>
      <c r="C187" s="34"/>
      <c r="D187" s="34"/>
      <c r="E187" s="353">
        <f>COUNTIF(Event_and_Consequence!$BT$6:$BT$500,"Category 7")</f>
        <v>0</v>
      </c>
      <c r="F187" s="354"/>
      <c r="G187" s="357" t="str">
        <f>IF(($E$187-E189)=0,"-","Release &lt;&gt; Location")</f>
        <v>-</v>
      </c>
      <c r="H187" s="358"/>
      <c r="I187" s="34"/>
      <c r="J187" s="34"/>
      <c r="K187" s="34"/>
      <c r="L187" s="35"/>
    </row>
    <row r="188" spans="1:12" ht="4.5" customHeight="1" x14ac:dyDescent="0.25">
      <c r="A188" s="33"/>
      <c r="B188" s="34"/>
      <c r="C188" s="34"/>
      <c r="D188" s="34"/>
      <c r="E188" s="34"/>
      <c r="F188" s="34"/>
      <c r="G188" s="34"/>
      <c r="H188" s="34"/>
      <c r="I188" s="34"/>
      <c r="J188" s="34"/>
      <c r="K188" s="34"/>
      <c r="L188" s="35"/>
    </row>
    <row r="189" spans="1:12" x14ac:dyDescent="0.25">
      <c r="A189" s="37" t="s">
        <v>62</v>
      </c>
      <c r="B189" s="34"/>
      <c r="C189" s="34"/>
      <c r="D189" s="34"/>
      <c r="E189" s="353">
        <f>COUNTIFS(Event_and_Consequence!$BT$6:$BT$500,"Category 7",Event_and_Consequence!$BU$6:$BU$500,"Indoor",Event_and_Consequence!$BU$6:$BU$500,"Outdoor")</f>
        <v>0</v>
      </c>
      <c r="F189" s="354"/>
      <c r="G189" s="34"/>
      <c r="H189" s="34"/>
      <c r="I189" s="34"/>
      <c r="J189" s="34"/>
      <c r="K189" s="34"/>
      <c r="L189" s="35"/>
    </row>
    <row r="190" spans="1:12" x14ac:dyDescent="0.25">
      <c r="A190" s="37"/>
      <c r="B190" s="34"/>
      <c r="C190" s="34"/>
      <c r="D190" s="34"/>
      <c r="E190" s="22"/>
      <c r="F190" s="22"/>
      <c r="G190" s="34"/>
      <c r="H190" s="34"/>
      <c r="I190" s="34"/>
      <c r="J190" s="34"/>
      <c r="K190" s="34"/>
      <c r="L190" s="35"/>
    </row>
    <row r="191" spans="1:12" x14ac:dyDescent="0.25">
      <c r="A191" s="37" t="s">
        <v>73</v>
      </c>
      <c r="B191" s="34"/>
      <c r="C191" s="34"/>
      <c r="D191" s="34"/>
      <c r="E191" s="353">
        <f>COUNTIF(Event_and_Consequence!$BT$6:$BT$500,"Category 8")</f>
        <v>0</v>
      </c>
      <c r="F191" s="354"/>
      <c r="G191" s="357" t="str">
        <f>IF(($E$191-E193)=0,"-","Release &lt;&gt; Location")</f>
        <v>-</v>
      </c>
      <c r="H191" s="358"/>
      <c r="I191" s="34"/>
      <c r="J191" s="34"/>
      <c r="K191" s="34"/>
      <c r="L191" s="35"/>
    </row>
    <row r="192" spans="1:12" ht="4.5" customHeight="1" x14ac:dyDescent="0.25">
      <c r="A192" s="33"/>
      <c r="B192" s="34"/>
      <c r="C192" s="34"/>
      <c r="D192" s="34"/>
      <c r="E192" s="34"/>
      <c r="F192" s="34"/>
      <c r="G192" s="34"/>
      <c r="H192" s="34"/>
      <c r="I192" s="34"/>
      <c r="J192" s="34"/>
      <c r="K192" s="34"/>
      <c r="L192" s="35"/>
    </row>
    <row r="193" spans="1:12" x14ac:dyDescent="0.25">
      <c r="A193" s="37" t="s">
        <v>62</v>
      </c>
      <c r="B193" s="34"/>
      <c r="C193" s="34"/>
      <c r="D193" s="34"/>
      <c r="E193" s="353">
        <f>COUNTIFS(Event_and_Consequence!$BT$6:$BT$500,"Category 8",Event_and_Consequence!$BU$6:$BU$500,"Indoor",Event_and_Consequence!$BU$6:$BU$500,"Outdoor")</f>
        <v>0</v>
      </c>
      <c r="F193" s="354"/>
      <c r="G193" s="34"/>
      <c r="H193" s="34"/>
      <c r="I193" s="34"/>
      <c r="J193" s="34"/>
      <c r="K193" s="34"/>
      <c r="L193" s="35"/>
    </row>
    <row r="194" spans="1:12" x14ac:dyDescent="0.25">
      <c r="A194" s="33"/>
      <c r="B194" s="34"/>
      <c r="C194" s="34"/>
      <c r="D194" s="34"/>
      <c r="E194" s="34"/>
      <c r="F194" s="34"/>
      <c r="G194" s="34"/>
      <c r="H194" s="34"/>
      <c r="I194" s="34"/>
      <c r="J194" s="34"/>
      <c r="K194" s="34"/>
      <c r="L194" s="35"/>
    </row>
    <row r="195" spans="1:12" x14ac:dyDescent="0.25">
      <c r="A195" s="44"/>
      <c r="B195" s="45"/>
      <c r="C195" s="45"/>
      <c r="D195" s="45"/>
      <c r="E195" s="45"/>
      <c r="F195" s="45"/>
      <c r="G195" s="45"/>
      <c r="H195" s="45"/>
      <c r="I195" s="45"/>
      <c r="J195" s="45"/>
      <c r="K195" s="45"/>
      <c r="L195" s="46"/>
    </row>
  </sheetData>
  <mergeCells count="121">
    <mergeCell ref="I86:K88"/>
    <mergeCell ref="H16:I16"/>
    <mergeCell ref="H18:I18"/>
    <mergeCell ref="G20:H20"/>
    <mergeCell ref="H22:I22"/>
    <mergeCell ref="H24:I24"/>
    <mergeCell ref="H26:I26"/>
    <mergeCell ref="A2:L2"/>
    <mergeCell ref="E6:F6"/>
    <mergeCell ref="E8:F8"/>
    <mergeCell ref="E10:F10"/>
    <mergeCell ref="G12:H12"/>
    <mergeCell ref="H14:I14"/>
    <mergeCell ref="E49:F49"/>
    <mergeCell ref="G49:H49"/>
    <mergeCell ref="E51:F51"/>
    <mergeCell ref="G51:H51"/>
    <mergeCell ref="E53:F53"/>
    <mergeCell ref="G53:H53"/>
    <mergeCell ref="E37:F37"/>
    <mergeCell ref="G37:H37"/>
    <mergeCell ref="H39:I39"/>
    <mergeCell ref="H41:I41"/>
    <mergeCell ref="H43:I43"/>
    <mergeCell ref="E47:F47"/>
    <mergeCell ref="G47:H47"/>
    <mergeCell ref="G69:H69"/>
    <mergeCell ref="G71:H71"/>
    <mergeCell ref="G73:H73"/>
    <mergeCell ref="G75:H75"/>
    <mergeCell ref="G77:H77"/>
    <mergeCell ref="G79:H79"/>
    <mergeCell ref="G57:H57"/>
    <mergeCell ref="G59:H59"/>
    <mergeCell ref="G61:H61"/>
    <mergeCell ref="G63:H63"/>
    <mergeCell ref="G65:H65"/>
    <mergeCell ref="G67:H67"/>
    <mergeCell ref="E96:F96"/>
    <mergeCell ref="G96:H96"/>
    <mergeCell ref="E98:F98"/>
    <mergeCell ref="G98:H98"/>
    <mergeCell ref="E100:F100"/>
    <mergeCell ref="G100:H100"/>
    <mergeCell ref="G81:H81"/>
    <mergeCell ref="G83:H83"/>
    <mergeCell ref="E92:F92"/>
    <mergeCell ref="G92:H92"/>
    <mergeCell ref="E94:F94"/>
    <mergeCell ref="G94:H94"/>
    <mergeCell ref="G85:H85"/>
    <mergeCell ref="B86:E88"/>
    <mergeCell ref="G86:H88"/>
    <mergeCell ref="E111:F111"/>
    <mergeCell ref="E114:F114"/>
    <mergeCell ref="G114:H114"/>
    <mergeCell ref="E116:F116"/>
    <mergeCell ref="E118:F118"/>
    <mergeCell ref="G118:H118"/>
    <mergeCell ref="A103:D103"/>
    <mergeCell ref="E103:F103"/>
    <mergeCell ref="G103:H103"/>
    <mergeCell ref="E105:F105"/>
    <mergeCell ref="E107:F107"/>
    <mergeCell ref="E109:F109"/>
    <mergeCell ref="E128:F128"/>
    <mergeCell ref="E130:F130"/>
    <mergeCell ref="G130:H130"/>
    <mergeCell ref="E132:F132"/>
    <mergeCell ref="E134:F134"/>
    <mergeCell ref="G134:H134"/>
    <mergeCell ref="E120:F120"/>
    <mergeCell ref="E122:F122"/>
    <mergeCell ref="G122:H122"/>
    <mergeCell ref="E124:F124"/>
    <mergeCell ref="E126:F126"/>
    <mergeCell ref="G126:H126"/>
    <mergeCell ref="A152:D152"/>
    <mergeCell ref="E152:F152"/>
    <mergeCell ref="G152:H152"/>
    <mergeCell ref="E136:F136"/>
    <mergeCell ref="E138:F138"/>
    <mergeCell ref="G138:H138"/>
    <mergeCell ref="E140:F140"/>
    <mergeCell ref="E145:F145"/>
    <mergeCell ref="G145:H145"/>
    <mergeCell ref="E171:F171"/>
    <mergeCell ref="G171:H171"/>
    <mergeCell ref="E154:F154"/>
    <mergeCell ref="E156:F156"/>
    <mergeCell ref="E158:F158"/>
    <mergeCell ref="E160:F160"/>
    <mergeCell ref="E163:F163"/>
    <mergeCell ref="G163:H163"/>
    <mergeCell ref="E147:F147"/>
    <mergeCell ref="G147:H147"/>
    <mergeCell ref="E149:F149"/>
    <mergeCell ref="G28:H28"/>
    <mergeCell ref="H30:I30"/>
    <mergeCell ref="H32:I32"/>
    <mergeCell ref="H34:I34"/>
    <mergeCell ref="E189:F189"/>
    <mergeCell ref="E191:F191"/>
    <mergeCell ref="G191:H191"/>
    <mergeCell ref="E193:F193"/>
    <mergeCell ref="E181:F181"/>
    <mergeCell ref="E183:F183"/>
    <mergeCell ref="G183:H183"/>
    <mergeCell ref="E185:F185"/>
    <mergeCell ref="E187:F187"/>
    <mergeCell ref="G187:H187"/>
    <mergeCell ref="E173:F173"/>
    <mergeCell ref="E175:F175"/>
    <mergeCell ref="G175:H175"/>
    <mergeCell ref="E177:F177"/>
    <mergeCell ref="E179:F179"/>
    <mergeCell ref="G179:H179"/>
    <mergeCell ref="E165:F165"/>
    <mergeCell ref="E167:F167"/>
    <mergeCell ref="G167:H167"/>
    <mergeCell ref="E169:F169"/>
  </mergeCells>
  <conditionalFormatting sqref="G86:H88">
    <cfRule type="containsText" dxfId="237" priority="1" operator="containsText" text="Yes">
      <formula>NOT(ISERROR(SEARCH("Yes",G86)))</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00B0F0"/>
    <pageSetUpPr fitToPage="1"/>
  </sheetPr>
  <dimension ref="A1:Y325"/>
  <sheetViews>
    <sheetView zoomScaleNormal="100" workbookViewId="0">
      <pane ySplit="2" topLeftCell="A3" activePane="bottomLeft" state="frozen"/>
      <selection pane="bottomLeft" activeCell="B6" sqref="B6"/>
    </sheetView>
  </sheetViews>
  <sheetFormatPr defaultColWidth="9.1796875" defaultRowHeight="13" x14ac:dyDescent="0.3"/>
  <cols>
    <col min="1" max="1" width="19.81640625" style="63" customWidth="1"/>
    <col min="2" max="2" width="19.81640625" style="4" customWidth="1"/>
    <col min="3" max="6" width="19.81640625" style="4" hidden="1" customWidth="1"/>
    <col min="7" max="8" width="19.81640625" style="109" customWidth="1"/>
    <col min="9" max="9" width="11.453125" style="4" bestFit="1" customWidth="1"/>
    <col min="10" max="10" width="10" style="4" customWidth="1"/>
    <col min="11" max="11" width="19.1796875" style="4" customWidth="1"/>
    <col min="12" max="13" width="13.453125" style="4" hidden="1" customWidth="1"/>
    <col min="14" max="14" width="13.1796875" style="4" customWidth="1"/>
    <col min="15" max="15" width="17.81640625" style="64" customWidth="1"/>
    <col min="16" max="16" width="16.81640625" style="4" bestFit="1" customWidth="1"/>
    <col min="17" max="17" width="17" style="4" bestFit="1" customWidth="1"/>
    <col min="18" max="18" width="13.453125" style="4" bestFit="1" customWidth="1"/>
    <col min="19" max="19" width="9.1796875" style="4" hidden="1" customWidth="1"/>
    <col min="20" max="20" width="12.1796875" customWidth="1"/>
    <col min="21" max="21" width="20.1796875" bestFit="1" customWidth="1"/>
    <col min="22" max="22" width="9.81640625" style="4" customWidth="1"/>
    <col min="23" max="25" width="9.81640625" style="4" hidden="1" customWidth="1"/>
    <col min="26" max="26" width="9.81640625" style="4" customWidth="1"/>
    <col min="27" max="16384" width="9.1796875" style="4"/>
  </cols>
  <sheetData>
    <row r="1" spans="1:25" ht="25.5" customHeight="1" thickBot="1" x14ac:dyDescent="0.35">
      <c r="A1" s="107"/>
      <c r="B1" s="108"/>
      <c r="C1" s="108"/>
      <c r="D1" s="108"/>
      <c r="E1" s="108"/>
      <c r="F1" s="108"/>
      <c r="G1" s="108"/>
      <c r="H1" s="108"/>
      <c r="I1" s="381" t="s">
        <v>74</v>
      </c>
      <c r="J1" s="381"/>
      <c r="K1" s="381"/>
      <c r="L1" s="108"/>
      <c r="M1" s="108"/>
      <c r="N1" s="108"/>
      <c r="O1" s="108"/>
      <c r="P1" s="108"/>
      <c r="Q1" s="108"/>
      <c r="R1" s="108"/>
      <c r="S1" s="108"/>
      <c r="T1" s="108"/>
      <c r="U1" s="108"/>
    </row>
    <row r="2" spans="1:25" s="5" customFormat="1" ht="24.5" thickBot="1" x14ac:dyDescent="0.35">
      <c r="A2" s="84" t="s">
        <v>75</v>
      </c>
      <c r="B2" s="85" t="s">
        <v>76</v>
      </c>
      <c r="C2" s="85" t="s">
        <v>77</v>
      </c>
      <c r="D2" s="85" t="s">
        <v>78</v>
      </c>
      <c r="E2" s="85" t="s">
        <v>79</v>
      </c>
      <c r="F2" s="85" t="s">
        <v>77</v>
      </c>
      <c r="G2" s="85" t="s">
        <v>80</v>
      </c>
      <c r="H2" s="85" t="s">
        <v>81</v>
      </c>
      <c r="I2" s="85" t="s">
        <v>82</v>
      </c>
      <c r="J2" s="85" t="s">
        <v>83</v>
      </c>
      <c r="K2" s="85" t="s">
        <v>84</v>
      </c>
      <c r="L2" s="85" t="s">
        <v>77</v>
      </c>
      <c r="M2" s="85" t="s">
        <v>77</v>
      </c>
      <c r="N2" s="85" t="s">
        <v>85</v>
      </c>
      <c r="O2" s="85" t="s">
        <v>86</v>
      </c>
      <c r="P2" s="85" t="s">
        <v>87</v>
      </c>
      <c r="Q2" s="85" t="s">
        <v>88</v>
      </c>
      <c r="R2" s="85" t="s">
        <v>89</v>
      </c>
      <c r="S2" s="85" t="s">
        <v>77</v>
      </c>
      <c r="T2" s="86" t="s">
        <v>90</v>
      </c>
      <c r="U2" s="87" t="s">
        <v>91</v>
      </c>
      <c r="W2" s="47" t="s">
        <v>92</v>
      </c>
      <c r="X2" s="48"/>
      <c r="Y2" s="49"/>
    </row>
    <row r="3" spans="1:25" s="7" customFormat="1" ht="12.5" thickBot="1" x14ac:dyDescent="0.35">
      <c r="A3" s="88" t="s">
        <v>93</v>
      </c>
      <c r="B3" s="89" t="s">
        <v>94</v>
      </c>
      <c r="C3" s="89"/>
      <c r="D3" s="89"/>
      <c r="E3" s="89"/>
      <c r="F3" s="89"/>
      <c r="G3" s="89" t="s">
        <v>95</v>
      </c>
      <c r="H3" s="89" t="s">
        <v>96</v>
      </c>
      <c r="I3" s="89" t="s">
        <v>97</v>
      </c>
      <c r="J3" s="89">
        <v>55068</v>
      </c>
      <c r="K3" s="89" t="s">
        <v>98</v>
      </c>
      <c r="L3" s="89"/>
      <c r="M3" s="89"/>
      <c r="N3" s="89">
        <v>324110</v>
      </c>
      <c r="O3" s="89" t="s">
        <v>99</v>
      </c>
      <c r="P3" s="90">
        <v>1960970</v>
      </c>
      <c r="Q3" s="90">
        <v>1727780</v>
      </c>
      <c r="R3" s="90">
        <v>280000</v>
      </c>
      <c r="S3" s="91"/>
      <c r="T3" s="92" t="s">
        <v>100</v>
      </c>
      <c r="U3" s="71" t="s">
        <v>101</v>
      </c>
      <c r="W3" s="50"/>
      <c r="Y3" s="51"/>
    </row>
    <row r="4" spans="1:25" s="7" customFormat="1" ht="12.5" thickBot="1" x14ac:dyDescent="0.35">
      <c r="A4" s="88" t="s">
        <v>93</v>
      </c>
      <c r="B4" s="89" t="s">
        <v>102</v>
      </c>
      <c r="C4" s="89"/>
      <c r="D4" s="89"/>
      <c r="E4" s="89"/>
      <c r="F4" s="89"/>
      <c r="G4" s="89" t="s">
        <v>103</v>
      </c>
      <c r="H4" s="89" t="s">
        <v>104</v>
      </c>
      <c r="I4" s="89" t="s">
        <v>105</v>
      </c>
      <c r="J4" s="89">
        <v>77001</v>
      </c>
      <c r="K4" s="89" t="s">
        <v>98</v>
      </c>
      <c r="L4" s="89"/>
      <c r="M4" s="89"/>
      <c r="N4" s="89">
        <v>325188</v>
      </c>
      <c r="O4" s="89" t="s">
        <v>106</v>
      </c>
      <c r="P4" s="90">
        <v>1974320</v>
      </c>
      <c r="Q4" s="90">
        <v>1823400</v>
      </c>
      <c r="R4" s="93"/>
      <c r="S4" s="91"/>
      <c r="T4" s="92" t="s">
        <v>100</v>
      </c>
      <c r="U4" s="71" t="s">
        <v>107</v>
      </c>
      <c r="W4" s="50"/>
      <c r="Y4" s="51"/>
    </row>
    <row r="5" spans="1:25" s="6" customFormat="1" ht="13.5" customHeight="1" thickBot="1" x14ac:dyDescent="0.35">
      <c r="A5" s="104" t="s">
        <v>108</v>
      </c>
      <c r="B5" s="105"/>
      <c r="C5" s="105"/>
      <c r="D5" s="105"/>
      <c r="E5" s="105"/>
      <c r="F5" s="105"/>
      <c r="G5" s="105"/>
      <c r="H5" s="105"/>
      <c r="I5" s="105"/>
      <c r="J5" s="105"/>
      <c r="K5" s="105"/>
      <c r="L5" s="105"/>
      <c r="M5" s="105"/>
      <c r="N5" s="105"/>
      <c r="O5" s="105"/>
      <c r="P5" s="105"/>
      <c r="Q5" s="105"/>
      <c r="R5" s="105"/>
      <c r="S5" s="105"/>
      <c r="T5" s="105"/>
      <c r="U5" s="106"/>
      <c r="W5" s="57" t="s">
        <v>109</v>
      </c>
      <c r="X5" s="58" t="s">
        <v>110</v>
      </c>
      <c r="Y5" s="59" t="s">
        <v>111</v>
      </c>
    </row>
    <row r="6" spans="1:25" ht="12" x14ac:dyDescent="0.3">
      <c r="A6" s="117"/>
      <c r="B6" s="118"/>
      <c r="C6" s="119"/>
      <c r="D6" s="119"/>
      <c r="E6" s="119"/>
      <c r="F6" s="119"/>
      <c r="G6" s="119"/>
      <c r="H6" s="119"/>
      <c r="I6" s="119"/>
      <c r="J6" s="120"/>
      <c r="K6" s="119"/>
      <c r="L6" s="119"/>
      <c r="M6" s="119"/>
      <c r="N6" s="119"/>
      <c r="O6" s="121"/>
      <c r="P6" s="122"/>
      <c r="Q6" s="122"/>
      <c r="R6" s="122"/>
      <c r="S6" s="123"/>
      <c r="T6" s="124"/>
      <c r="U6" s="125"/>
      <c r="V6" s="29"/>
      <c r="W6" s="52">
        <f>COUNTIFS(Event_and_Consequence!$BX$6:$BX$500,W$5,Event_and_Consequence!$B$6:$B$500,Facility_Information!$B6)</f>
        <v>0</v>
      </c>
      <c r="X6" s="4">
        <f>COUNTIFS(Event_and_Consequence!$BX$6:$BX$500,X$5,Event_and_Consequence!$B$6:$B$500,Facility_Information!$B6)</f>
        <v>0</v>
      </c>
      <c r="Y6" s="53" t="str">
        <f t="shared" ref="Y6:Y7" si="0">IF(AND(A6&lt;&gt;"",SUM(W6:X6)=0),1,"")</f>
        <v/>
      </c>
    </row>
    <row r="7" spans="1:25" ht="12" x14ac:dyDescent="0.3">
      <c r="A7" s="117"/>
      <c r="B7" s="118"/>
      <c r="C7" s="119"/>
      <c r="D7" s="119"/>
      <c r="E7" s="119"/>
      <c r="F7" s="119"/>
      <c r="G7" s="119"/>
      <c r="H7" s="119"/>
      <c r="I7" s="119"/>
      <c r="J7" s="120"/>
      <c r="K7" s="119"/>
      <c r="L7" s="119"/>
      <c r="M7" s="119"/>
      <c r="N7" s="119"/>
      <c r="O7" s="121"/>
      <c r="P7" s="122"/>
      <c r="Q7" s="122"/>
      <c r="R7" s="122"/>
      <c r="S7" s="123"/>
      <c r="T7" s="124"/>
      <c r="U7" s="125"/>
      <c r="V7" s="29"/>
      <c r="W7" s="52">
        <f>COUNTIFS(Event_and_Consequence!$BX$6:$BX$500,W$5,Event_and_Consequence!$B$6:$B$500,Facility_Information!$B7)</f>
        <v>0</v>
      </c>
      <c r="X7" s="4">
        <f>COUNTIFS(Event_and_Consequence!$BX$6:$BX$500,X$5,Event_and_Consequence!$B$6:$B$500,Facility_Information!$B7)</f>
        <v>0</v>
      </c>
      <c r="Y7" s="53" t="str">
        <f t="shared" si="0"/>
        <v/>
      </c>
    </row>
    <row r="8" spans="1:25" ht="12" x14ac:dyDescent="0.3">
      <c r="A8" s="117"/>
      <c r="B8" s="118"/>
      <c r="C8" s="119"/>
      <c r="D8" s="119"/>
      <c r="E8" s="119"/>
      <c r="F8" s="119"/>
      <c r="G8" s="119"/>
      <c r="H8" s="119"/>
      <c r="I8" s="119"/>
      <c r="J8" s="120"/>
      <c r="K8" s="119"/>
      <c r="L8" s="119"/>
      <c r="M8" s="119"/>
      <c r="N8" s="119"/>
      <c r="O8" s="121"/>
      <c r="P8" s="122"/>
      <c r="Q8" s="122"/>
      <c r="R8" s="122"/>
      <c r="S8" s="123"/>
      <c r="T8" s="124"/>
      <c r="U8" s="125"/>
      <c r="W8" s="52">
        <f>COUNTIFS(Event_and_Consequence!$BX$6:$BX$500,W$5,Event_and_Consequence!$B$6:$B$500,Facility_Information!$B8)</f>
        <v>0</v>
      </c>
      <c r="X8" s="4">
        <f>COUNTIFS(Event_and_Consequence!$BX$6:$BX$500,X$5,Event_and_Consequence!$B$6:$B$500,Facility_Information!$B8)</f>
        <v>0</v>
      </c>
      <c r="Y8" s="53" t="str">
        <f t="shared" ref="Y8:Y71" si="1">IF(AND(A8&lt;&gt;"",SUM(W8:X8)=0),1,"")</f>
        <v/>
      </c>
    </row>
    <row r="9" spans="1:25" ht="12" x14ac:dyDescent="0.3">
      <c r="A9" s="117"/>
      <c r="B9" s="118"/>
      <c r="C9" s="119"/>
      <c r="D9" s="119"/>
      <c r="E9" s="119"/>
      <c r="F9" s="119"/>
      <c r="G9" s="119"/>
      <c r="H9" s="119"/>
      <c r="I9" s="119"/>
      <c r="J9" s="120"/>
      <c r="K9" s="119"/>
      <c r="L9" s="119"/>
      <c r="M9" s="119"/>
      <c r="N9" s="119"/>
      <c r="O9" s="121"/>
      <c r="P9" s="122"/>
      <c r="Q9" s="122"/>
      <c r="R9" s="122"/>
      <c r="S9" s="123"/>
      <c r="T9" s="124"/>
      <c r="U9" s="125"/>
      <c r="W9" s="52">
        <f>COUNTIFS(Event_and_Consequence!$BX$6:$BX$500,W$5,Event_and_Consequence!$B$6:$B$500,Facility_Information!$B9)</f>
        <v>0</v>
      </c>
      <c r="X9" s="4">
        <f>COUNTIFS(Event_and_Consequence!$BX$6:$BX$500,X$5,Event_and_Consequence!$B$6:$B$500,Facility_Information!$B9)</f>
        <v>0</v>
      </c>
      <c r="Y9" s="53" t="str">
        <f t="shared" si="1"/>
        <v/>
      </c>
    </row>
    <row r="10" spans="1:25" ht="12" x14ac:dyDescent="0.3">
      <c r="A10" s="117"/>
      <c r="B10" s="118"/>
      <c r="C10" s="119"/>
      <c r="D10" s="119"/>
      <c r="E10" s="119"/>
      <c r="F10" s="119"/>
      <c r="G10" s="119"/>
      <c r="H10" s="119"/>
      <c r="I10" s="119"/>
      <c r="J10" s="120"/>
      <c r="K10" s="119"/>
      <c r="L10" s="119"/>
      <c r="M10" s="119"/>
      <c r="N10" s="119"/>
      <c r="O10" s="121"/>
      <c r="P10" s="122"/>
      <c r="Q10" s="122"/>
      <c r="R10" s="122"/>
      <c r="S10" s="123"/>
      <c r="T10" s="124"/>
      <c r="U10" s="125"/>
      <c r="W10" s="52">
        <f>COUNTIFS(Event_and_Consequence!$BX$6:$BX$500,W$5,Event_and_Consequence!$B$6:$B$500,Facility_Information!$B10)</f>
        <v>0</v>
      </c>
      <c r="X10" s="4">
        <f>COUNTIFS(Event_and_Consequence!$BX$6:$BX$500,X$5,Event_and_Consequence!$B$6:$B$500,Facility_Information!$B10)</f>
        <v>0</v>
      </c>
      <c r="Y10" s="53" t="str">
        <f t="shared" si="1"/>
        <v/>
      </c>
    </row>
    <row r="11" spans="1:25" ht="12" x14ac:dyDescent="0.3">
      <c r="A11" s="117"/>
      <c r="B11" s="118"/>
      <c r="C11" s="119"/>
      <c r="D11" s="119"/>
      <c r="E11" s="119"/>
      <c r="F11" s="119"/>
      <c r="G11" s="119"/>
      <c r="H11" s="119"/>
      <c r="I11" s="119"/>
      <c r="J11" s="120"/>
      <c r="K11" s="119"/>
      <c r="L11" s="119"/>
      <c r="M11" s="119"/>
      <c r="N11" s="119"/>
      <c r="O11" s="121"/>
      <c r="P11" s="122"/>
      <c r="Q11" s="122"/>
      <c r="R11" s="122"/>
      <c r="S11" s="123"/>
      <c r="T11" s="124"/>
      <c r="U11" s="125"/>
      <c r="W11" s="52">
        <f>COUNTIFS(Event_and_Consequence!$BX$6:$BX$500,W$5,Event_and_Consequence!$B$6:$B$500,Facility_Information!$B11)</f>
        <v>0</v>
      </c>
      <c r="X11" s="4">
        <f>COUNTIFS(Event_and_Consequence!$BX$6:$BX$500,X$5,Event_and_Consequence!$B$6:$B$500,Facility_Information!$B11)</f>
        <v>0</v>
      </c>
      <c r="Y11" s="53" t="str">
        <f t="shared" si="1"/>
        <v/>
      </c>
    </row>
    <row r="12" spans="1:25" ht="12" x14ac:dyDescent="0.3">
      <c r="A12" s="117"/>
      <c r="B12" s="118"/>
      <c r="C12" s="119"/>
      <c r="D12" s="119"/>
      <c r="E12" s="119"/>
      <c r="F12" s="119"/>
      <c r="G12" s="119"/>
      <c r="H12" s="119"/>
      <c r="I12" s="119"/>
      <c r="J12" s="120"/>
      <c r="K12" s="119"/>
      <c r="L12" s="119"/>
      <c r="M12" s="119"/>
      <c r="N12" s="119"/>
      <c r="O12" s="121"/>
      <c r="P12" s="122"/>
      <c r="Q12" s="122"/>
      <c r="R12" s="122"/>
      <c r="S12" s="123"/>
      <c r="T12" s="124"/>
      <c r="U12" s="125"/>
      <c r="W12" s="52">
        <f>COUNTIFS(Event_and_Consequence!$BX$6:$BX$500,W$5,Event_and_Consequence!$B$6:$B$500,Facility_Information!$B12)</f>
        <v>0</v>
      </c>
      <c r="X12" s="4">
        <f>COUNTIFS(Event_and_Consequence!$BX$6:$BX$500,X$5,Event_and_Consequence!$B$6:$B$500,Facility_Information!$B12)</f>
        <v>0</v>
      </c>
      <c r="Y12" s="53" t="str">
        <f t="shared" si="1"/>
        <v/>
      </c>
    </row>
    <row r="13" spans="1:25" ht="12" x14ac:dyDescent="0.3">
      <c r="A13" s="117"/>
      <c r="B13" s="118"/>
      <c r="C13" s="119"/>
      <c r="D13" s="119"/>
      <c r="E13" s="119"/>
      <c r="F13" s="119"/>
      <c r="G13" s="119"/>
      <c r="H13" s="119"/>
      <c r="I13" s="119"/>
      <c r="J13" s="120"/>
      <c r="K13" s="119"/>
      <c r="L13" s="119"/>
      <c r="M13" s="119"/>
      <c r="N13" s="119"/>
      <c r="O13" s="121"/>
      <c r="P13" s="122"/>
      <c r="Q13" s="122"/>
      <c r="R13" s="122"/>
      <c r="S13" s="123"/>
      <c r="T13" s="124"/>
      <c r="U13" s="125"/>
      <c r="W13" s="52">
        <f>COUNTIFS(Event_and_Consequence!$BX$6:$BX$500,W$5,Event_and_Consequence!$B$6:$B$500,Facility_Information!$B13)</f>
        <v>0</v>
      </c>
      <c r="X13" s="4">
        <f>COUNTIFS(Event_and_Consequence!$BX$6:$BX$500,X$5,Event_and_Consequence!$B$6:$B$500,Facility_Information!$B13)</f>
        <v>0</v>
      </c>
      <c r="Y13" s="53" t="str">
        <f t="shared" si="1"/>
        <v/>
      </c>
    </row>
    <row r="14" spans="1:25" ht="12" x14ac:dyDescent="0.3">
      <c r="A14" s="117"/>
      <c r="B14" s="118"/>
      <c r="C14" s="119"/>
      <c r="D14" s="119"/>
      <c r="E14" s="119"/>
      <c r="F14" s="119"/>
      <c r="G14" s="119"/>
      <c r="H14" s="119"/>
      <c r="I14" s="119"/>
      <c r="J14" s="120"/>
      <c r="K14" s="119"/>
      <c r="L14" s="119"/>
      <c r="M14" s="119"/>
      <c r="N14" s="119"/>
      <c r="O14" s="121"/>
      <c r="P14" s="122"/>
      <c r="Q14" s="122"/>
      <c r="R14" s="122"/>
      <c r="S14" s="123"/>
      <c r="T14" s="124"/>
      <c r="U14" s="125"/>
      <c r="W14" s="52">
        <f>COUNTIFS(Event_and_Consequence!$BX$6:$BX$500,W$5,Event_and_Consequence!$B$6:$B$500,Facility_Information!$B14)</f>
        <v>0</v>
      </c>
      <c r="X14" s="4">
        <f>COUNTIFS(Event_and_Consequence!$BX$6:$BX$500,X$5,Event_and_Consequence!$B$6:$B$500,Facility_Information!$B14)</f>
        <v>0</v>
      </c>
      <c r="Y14" s="53" t="str">
        <f t="shared" si="1"/>
        <v/>
      </c>
    </row>
    <row r="15" spans="1:25" ht="12" x14ac:dyDescent="0.3">
      <c r="A15" s="117"/>
      <c r="B15" s="118"/>
      <c r="C15" s="119"/>
      <c r="D15" s="119"/>
      <c r="E15" s="119"/>
      <c r="F15" s="119"/>
      <c r="G15" s="119"/>
      <c r="H15" s="119"/>
      <c r="I15" s="119"/>
      <c r="J15" s="120"/>
      <c r="K15" s="119"/>
      <c r="L15" s="119"/>
      <c r="M15" s="119"/>
      <c r="N15" s="119"/>
      <c r="O15" s="121"/>
      <c r="P15" s="122"/>
      <c r="Q15" s="122"/>
      <c r="R15" s="122"/>
      <c r="S15" s="123"/>
      <c r="T15" s="124"/>
      <c r="U15" s="125"/>
      <c r="W15" s="52">
        <f>COUNTIFS(Event_and_Consequence!$BX$6:$BX$500,W$5,Event_and_Consequence!$B$6:$B$500,Facility_Information!$B15)</f>
        <v>0</v>
      </c>
      <c r="X15" s="4">
        <f>COUNTIFS(Event_and_Consequence!$BX$6:$BX$500,X$5,Event_and_Consequence!$B$6:$B$500,Facility_Information!$B15)</f>
        <v>0</v>
      </c>
      <c r="Y15" s="53" t="str">
        <f t="shared" si="1"/>
        <v/>
      </c>
    </row>
    <row r="16" spans="1:25" ht="12" x14ac:dyDescent="0.3">
      <c r="A16" s="117"/>
      <c r="B16" s="118"/>
      <c r="C16" s="119"/>
      <c r="D16" s="119"/>
      <c r="E16" s="119"/>
      <c r="F16" s="119"/>
      <c r="G16" s="119"/>
      <c r="H16" s="119"/>
      <c r="I16" s="119"/>
      <c r="J16" s="120"/>
      <c r="K16" s="119"/>
      <c r="L16" s="119"/>
      <c r="M16" s="119"/>
      <c r="N16" s="119"/>
      <c r="O16" s="121"/>
      <c r="P16" s="122"/>
      <c r="Q16" s="122"/>
      <c r="R16" s="122"/>
      <c r="S16" s="123"/>
      <c r="T16" s="124"/>
      <c r="U16" s="125"/>
      <c r="W16" s="52">
        <f>COUNTIFS(Event_and_Consequence!$BX$6:$BX$500,W$5,Event_and_Consequence!$B$6:$B$500,Facility_Information!$B16)</f>
        <v>0</v>
      </c>
      <c r="X16" s="4">
        <f>COUNTIFS(Event_and_Consequence!$BX$6:$BX$500,X$5,Event_and_Consequence!$B$6:$B$500,Facility_Information!$B16)</f>
        <v>0</v>
      </c>
      <c r="Y16" s="53" t="str">
        <f t="shared" si="1"/>
        <v/>
      </c>
    </row>
    <row r="17" spans="1:25" ht="12" x14ac:dyDescent="0.3">
      <c r="A17" s="117"/>
      <c r="B17" s="118"/>
      <c r="C17" s="119"/>
      <c r="D17" s="119"/>
      <c r="E17" s="119"/>
      <c r="F17" s="119"/>
      <c r="G17" s="119"/>
      <c r="H17" s="119"/>
      <c r="I17" s="119"/>
      <c r="J17" s="120"/>
      <c r="K17" s="119"/>
      <c r="L17" s="119"/>
      <c r="M17" s="119"/>
      <c r="N17" s="119"/>
      <c r="O17" s="121"/>
      <c r="P17" s="122"/>
      <c r="Q17" s="122"/>
      <c r="R17" s="122"/>
      <c r="S17" s="123"/>
      <c r="T17" s="124"/>
      <c r="U17" s="125"/>
      <c r="W17" s="52">
        <f>COUNTIFS(Event_and_Consequence!$BX$6:$BX$500,W$5,Event_and_Consequence!$B$6:$B$500,Facility_Information!$B17)</f>
        <v>0</v>
      </c>
      <c r="X17" s="4">
        <f>COUNTIFS(Event_and_Consequence!$BX$6:$BX$500,X$5,Event_and_Consequence!$B$6:$B$500,Facility_Information!$B17)</f>
        <v>0</v>
      </c>
      <c r="Y17" s="53" t="str">
        <f t="shared" si="1"/>
        <v/>
      </c>
    </row>
    <row r="18" spans="1:25" ht="12" x14ac:dyDescent="0.3">
      <c r="A18" s="117"/>
      <c r="B18" s="118"/>
      <c r="C18" s="119"/>
      <c r="D18" s="119"/>
      <c r="E18" s="119"/>
      <c r="F18" s="119"/>
      <c r="G18" s="119"/>
      <c r="H18" s="119"/>
      <c r="I18" s="119"/>
      <c r="J18" s="120"/>
      <c r="K18" s="119"/>
      <c r="L18" s="119"/>
      <c r="M18" s="119"/>
      <c r="N18" s="119"/>
      <c r="O18" s="121"/>
      <c r="P18" s="122"/>
      <c r="Q18" s="122"/>
      <c r="R18" s="122"/>
      <c r="S18" s="123"/>
      <c r="T18" s="124"/>
      <c r="U18" s="125"/>
      <c r="W18" s="52">
        <f>COUNTIFS(Event_and_Consequence!$BX$6:$BX$500,W$5,Event_and_Consequence!$B$6:$B$500,Facility_Information!$B18)</f>
        <v>0</v>
      </c>
      <c r="X18" s="4">
        <f>COUNTIFS(Event_and_Consequence!$BX$6:$BX$500,X$5,Event_and_Consequence!$B$6:$B$500,Facility_Information!$B18)</f>
        <v>0</v>
      </c>
      <c r="Y18" s="53" t="str">
        <f t="shared" si="1"/>
        <v/>
      </c>
    </row>
    <row r="19" spans="1:25" ht="12" x14ac:dyDescent="0.3">
      <c r="A19" s="117"/>
      <c r="B19" s="118"/>
      <c r="C19" s="119"/>
      <c r="D19" s="119"/>
      <c r="E19" s="119"/>
      <c r="F19" s="119"/>
      <c r="G19" s="119"/>
      <c r="H19" s="119"/>
      <c r="I19" s="119"/>
      <c r="J19" s="120"/>
      <c r="K19" s="119"/>
      <c r="L19" s="119"/>
      <c r="M19" s="119"/>
      <c r="N19" s="119"/>
      <c r="O19" s="121"/>
      <c r="P19" s="122"/>
      <c r="Q19" s="122"/>
      <c r="R19" s="122"/>
      <c r="S19" s="123"/>
      <c r="T19" s="124"/>
      <c r="U19" s="125"/>
      <c r="W19" s="52">
        <f>COUNTIFS(Event_and_Consequence!$BX$6:$BX$500,W$5,Event_and_Consequence!$B$6:$B$500,Facility_Information!$B19)</f>
        <v>0</v>
      </c>
      <c r="X19" s="4">
        <f>COUNTIFS(Event_and_Consequence!$BX$6:$BX$500,X$5,Event_and_Consequence!$B$6:$B$500,Facility_Information!$B19)</f>
        <v>0</v>
      </c>
      <c r="Y19" s="53" t="str">
        <f t="shared" si="1"/>
        <v/>
      </c>
    </row>
    <row r="20" spans="1:25" ht="12" x14ac:dyDescent="0.3">
      <c r="A20" s="117"/>
      <c r="B20" s="118"/>
      <c r="C20" s="119"/>
      <c r="D20" s="119"/>
      <c r="E20" s="119"/>
      <c r="F20" s="119"/>
      <c r="G20" s="119"/>
      <c r="H20" s="119"/>
      <c r="I20" s="119"/>
      <c r="J20" s="120"/>
      <c r="K20" s="119"/>
      <c r="L20" s="119"/>
      <c r="M20" s="119"/>
      <c r="N20" s="119"/>
      <c r="O20" s="121"/>
      <c r="P20" s="122"/>
      <c r="Q20" s="122"/>
      <c r="R20" s="122"/>
      <c r="S20" s="123"/>
      <c r="T20" s="124"/>
      <c r="U20" s="125"/>
      <c r="W20" s="52">
        <f>COUNTIFS(Event_and_Consequence!$BX$6:$BX$500,W$5,Event_and_Consequence!$B$6:$B$500,Facility_Information!$B20)</f>
        <v>0</v>
      </c>
      <c r="X20" s="4">
        <f>COUNTIFS(Event_and_Consequence!$BX$6:$BX$500,X$5,Event_and_Consequence!$B$6:$B$500,Facility_Information!$B20)</f>
        <v>0</v>
      </c>
      <c r="Y20" s="53" t="str">
        <f t="shared" si="1"/>
        <v/>
      </c>
    </row>
    <row r="21" spans="1:25" ht="12" x14ac:dyDescent="0.3">
      <c r="A21" s="117"/>
      <c r="B21" s="118"/>
      <c r="C21" s="119"/>
      <c r="D21" s="119"/>
      <c r="E21" s="119"/>
      <c r="F21" s="119"/>
      <c r="G21" s="119"/>
      <c r="H21" s="119"/>
      <c r="I21" s="119"/>
      <c r="J21" s="120"/>
      <c r="K21" s="119"/>
      <c r="L21" s="119"/>
      <c r="M21" s="119"/>
      <c r="N21" s="119"/>
      <c r="O21" s="121"/>
      <c r="P21" s="122"/>
      <c r="Q21" s="122"/>
      <c r="R21" s="122"/>
      <c r="S21" s="123"/>
      <c r="T21" s="124"/>
      <c r="U21" s="125"/>
      <c r="W21" s="52">
        <f>COUNTIFS(Event_and_Consequence!$BX$6:$BX$500,W$5,Event_and_Consequence!$B$6:$B$500,Facility_Information!$B21)</f>
        <v>0</v>
      </c>
      <c r="X21" s="4">
        <f>COUNTIFS(Event_and_Consequence!$BX$6:$BX$500,X$5,Event_and_Consequence!$B$6:$B$500,Facility_Information!$B21)</f>
        <v>0</v>
      </c>
      <c r="Y21" s="53" t="str">
        <f t="shared" si="1"/>
        <v/>
      </c>
    </row>
    <row r="22" spans="1:25" ht="12" x14ac:dyDescent="0.3">
      <c r="A22" s="117"/>
      <c r="B22" s="118"/>
      <c r="C22" s="119"/>
      <c r="D22" s="119"/>
      <c r="E22" s="119"/>
      <c r="F22" s="119"/>
      <c r="G22" s="119"/>
      <c r="H22" s="119"/>
      <c r="I22" s="119"/>
      <c r="J22" s="120"/>
      <c r="K22" s="119"/>
      <c r="L22" s="119"/>
      <c r="M22" s="119"/>
      <c r="N22" s="119"/>
      <c r="O22" s="121"/>
      <c r="P22" s="122"/>
      <c r="Q22" s="122"/>
      <c r="R22" s="122"/>
      <c r="S22" s="123"/>
      <c r="T22" s="124"/>
      <c r="U22" s="125"/>
      <c r="W22" s="52">
        <f>COUNTIFS(Event_and_Consequence!$BX$6:$BX$500,W$5,Event_and_Consequence!$B$6:$B$500,Facility_Information!$B22)</f>
        <v>0</v>
      </c>
      <c r="X22" s="4">
        <f>COUNTIFS(Event_and_Consequence!$BX$6:$BX$500,X$5,Event_and_Consequence!$B$6:$B$500,Facility_Information!$B22)</f>
        <v>0</v>
      </c>
      <c r="Y22" s="53" t="str">
        <f t="shared" si="1"/>
        <v/>
      </c>
    </row>
    <row r="23" spans="1:25" ht="12" x14ac:dyDescent="0.3">
      <c r="A23" s="117"/>
      <c r="B23" s="118"/>
      <c r="C23" s="119"/>
      <c r="D23" s="119"/>
      <c r="E23" s="119"/>
      <c r="F23" s="119"/>
      <c r="G23" s="119"/>
      <c r="H23" s="119"/>
      <c r="I23" s="119"/>
      <c r="J23" s="120"/>
      <c r="K23" s="119"/>
      <c r="L23" s="119"/>
      <c r="M23" s="119"/>
      <c r="N23" s="119"/>
      <c r="O23" s="121"/>
      <c r="P23" s="122"/>
      <c r="Q23" s="122"/>
      <c r="R23" s="122"/>
      <c r="S23" s="123"/>
      <c r="T23" s="124"/>
      <c r="U23" s="125"/>
      <c r="W23" s="52">
        <f>COUNTIFS(Event_and_Consequence!$BX$6:$BX$500,W$5,Event_and_Consequence!$B$6:$B$500,Facility_Information!$B23)</f>
        <v>0</v>
      </c>
      <c r="X23" s="4">
        <f>COUNTIFS(Event_and_Consequence!$BX$6:$BX$500,X$5,Event_and_Consequence!$B$6:$B$500,Facility_Information!$B23)</f>
        <v>0</v>
      </c>
      <c r="Y23" s="53" t="str">
        <f t="shared" si="1"/>
        <v/>
      </c>
    </row>
    <row r="24" spans="1:25" ht="12" x14ac:dyDescent="0.3">
      <c r="A24" s="117"/>
      <c r="B24" s="118"/>
      <c r="C24" s="119"/>
      <c r="D24" s="119"/>
      <c r="E24" s="119"/>
      <c r="F24" s="119"/>
      <c r="G24" s="119"/>
      <c r="H24" s="119"/>
      <c r="I24" s="119"/>
      <c r="J24" s="120"/>
      <c r="K24" s="119"/>
      <c r="L24" s="119"/>
      <c r="M24" s="119"/>
      <c r="N24" s="119"/>
      <c r="O24" s="121"/>
      <c r="P24" s="122"/>
      <c r="Q24" s="122"/>
      <c r="R24" s="122"/>
      <c r="S24" s="123"/>
      <c r="T24" s="124"/>
      <c r="U24" s="125"/>
      <c r="W24" s="52">
        <f>COUNTIFS(Event_and_Consequence!$BX$6:$BX$500,W$5,Event_and_Consequence!$B$6:$B$500,Facility_Information!$B24)</f>
        <v>0</v>
      </c>
      <c r="X24" s="4">
        <f>COUNTIFS(Event_and_Consequence!$BX$6:$BX$500,X$5,Event_and_Consequence!$B$6:$B$500,Facility_Information!$B24)</f>
        <v>0</v>
      </c>
      <c r="Y24" s="53" t="str">
        <f t="shared" si="1"/>
        <v/>
      </c>
    </row>
    <row r="25" spans="1:25" ht="12" x14ac:dyDescent="0.3">
      <c r="A25" s="117"/>
      <c r="B25" s="118"/>
      <c r="C25" s="119"/>
      <c r="D25" s="119"/>
      <c r="E25" s="119"/>
      <c r="F25" s="119"/>
      <c r="G25" s="119"/>
      <c r="H25" s="119"/>
      <c r="I25" s="119"/>
      <c r="J25" s="120"/>
      <c r="K25" s="119"/>
      <c r="L25" s="119"/>
      <c r="M25" s="119"/>
      <c r="N25" s="119"/>
      <c r="O25" s="121"/>
      <c r="P25" s="122"/>
      <c r="Q25" s="122"/>
      <c r="R25" s="122"/>
      <c r="S25" s="123"/>
      <c r="T25" s="124"/>
      <c r="U25" s="125"/>
      <c r="W25" s="52">
        <f>COUNTIFS(Event_and_Consequence!$BX$6:$BX$500,W$5,Event_and_Consequence!$B$6:$B$500,Facility_Information!$B25)</f>
        <v>0</v>
      </c>
      <c r="X25" s="4">
        <f>COUNTIFS(Event_and_Consequence!$BX$6:$BX$500,X$5,Event_and_Consequence!$B$6:$B$500,Facility_Information!$B25)</f>
        <v>0</v>
      </c>
      <c r="Y25" s="53" t="str">
        <f t="shared" si="1"/>
        <v/>
      </c>
    </row>
    <row r="26" spans="1:25" ht="12" x14ac:dyDescent="0.3">
      <c r="A26" s="117"/>
      <c r="B26" s="118"/>
      <c r="C26" s="119"/>
      <c r="D26" s="119"/>
      <c r="E26" s="119"/>
      <c r="F26" s="119"/>
      <c r="G26" s="119"/>
      <c r="H26" s="119"/>
      <c r="I26" s="119"/>
      <c r="J26" s="120"/>
      <c r="K26" s="119"/>
      <c r="L26" s="119"/>
      <c r="M26" s="119"/>
      <c r="N26" s="119"/>
      <c r="O26" s="121"/>
      <c r="P26" s="122"/>
      <c r="Q26" s="122"/>
      <c r="R26" s="122"/>
      <c r="S26" s="123"/>
      <c r="T26" s="124"/>
      <c r="U26" s="125"/>
      <c r="W26" s="52">
        <f>COUNTIFS(Event_and_Consequence!$BX$6:$BX$500,W$5,Event_and_Consequence!$B$6:$B$500,Facility_Information!$B26)</f>
        <v>0</v>
      </c>
      <c r="X26" s="4">
        <f>COUNTIFS(Event_and_Consequence!$BX$6:$BX$500,X$5,Event_and_Consequence!$B$6:$B$500,Facility_Information!$B26)</f>
        <v>0</v>
      </c>
      <c r="Y26" s="53" t="str">
        <f t="shared" si="1"/>
        <v/>
      </c>
    </row>
    <row r="27" spans="1:25" ht="12" x14ac:dyDescent="0.3">
      <c r="A27" s="117"/>
      <c r="B27" s="118"/>
      <c r="C27" s="119"/>
      <c r="D27" s="119"/>
      <c r="E27" s="119"/>
      <c r="F27" s="119"/>
      <c r="G27" s="119"/>
      <c r="H27" s="119"/>
      <c r="I27" s="119"/>
      <c r="J27" s="120"/>
      <c r="K27" s="119"/>
      <c r="L27" s="119"/>
      <c r="M27" s="119"/>
      <c r="N27" s="119"/>
      <c r="O27" s="121"/>
      <c r="P27" s="122"/>
      <c r="Q27" s="122"/>
      <c r="R27" s="122"/>
      <c r="S27" s="123"/>
      <c r="T27" s="124"/>
      <c r="U27" s="125"/>
      <c r="W27" s="52">
        <f>COUNTIFS(Event_and_Consequence!$BX$6:$BX$500,W$5,Event_and_Consequence!$B$6:$B$500,Facility_Information!$B27)</f>
        <v>0</v>
      </c>
      <c r="X27" s="4">
        <f>COUNTIFS(Event_and_Consequence!$BX$6:$BX$500,X$5,Event_and_Consequence!$B$6:$B$500,Facility_Information!$B27)</f>
        <v>0</v>
      </c>
      <c r="Y27" s="53" t="str">
        <f t="shared" si="1"/>
        <v/>
      </c>
    </row>
    <row r="28" spans="1:25" ht="12" x14ac:dyDescent="0.3">
      <c r="A28" s="117"/>
      <c r="B28" s="118"/>
      <c r="C28" s="119"/>
      <c r="D28" s="119"/>
      <c r="E28" s="119"/>
      <c r="F28" s="119"/>
      <c r="G28" s="119"/>
      <c r="H28" s="119"/>
      <c r="I28" s="119"/>
      <c r="J28" s="120"/>
      <c r="K28" s="119"/>
      <c r="L28" s="119"/>
      <c r="M28" s="119"/>
      <c r="N28" s="119"/>
      <c r="O28" s="121"/>
      <c r="P28" s="122"/>
      <c r="Q28" s="122"/>
      <c r="R28" s="122"/>
      <c r="S28" s="123"/>
      <c r="T28" s="124"/>
      <c r="U28" s="125"/>
      <c r="W28" s="52">
        <f>COUNTIFS(Event_and_Consequence!$BX$6:$BX$500,W$5,Event_and_Consequence!$B$6:$B$500,Facility_Information!$B28)</f>
        <v>0</v>
      </c>
      <c r="X28" s="4">
        <f>COUNTIFS(Event_and_Consequence!$BX$6:$BX$500,X$5,Event_and_Consequence!$B$6:$B$500,Facility_Information!$B28)</f>
        <v>0</v>
      </c>
      <c r="Y28" s="53" t="str">
        <f t="shared" si="1"/>
        <v/>
      </c>
    </row>
    <row r="29" spans="1:25" ht="12" x14ac:dyDescent="0.3">
      <c r="A29" s="117"/>
      <c r="B29" s="118"/>
      <c r="C29" s="119"/>
      <c r="D29" s="119"/>
      <c r="E29" s="119"/>
      <c r="F29" s="119"/>
      <c r="G29" s="119"/>
      <c r="H29" s="119"/>
      <c r="I29" s="119"/>
      <c r="J29" s="120"/>
      <c r="K29" s="119"/>
      <c r="L29" s="119"/>
      <c r="M29" s="119"/>
      <c r="N29" s="119"/>
      <c r="O29" s="121"/>
      <c r="P29" s="122"/>
      <c r="Q29" s="122"/>
      <c r="R29" s="122"/>
      <c r="S29" s="123"/>
      <c r="T29" s="124"/>
      <c r="U29" s="125"/>
      <c r="W29" s="52">
        <f>COUNTIFS(Event_and_Consequence!$BX$6:$BX$500,W$5,Event_and_Consequence!$B$6:$B$500,Facility_Information!$B29)</f>
        <v>0</v>
      </c>
      <c r="X29" s="4">
        <f>COUNTIFS(Event_and_Consequence!$BX$6:$BX$500,X$5,Event_and_Consequence!$B$6:$B$500,Facility_Information!$B29)</f>
        <v>0</v>
      </c>
      <c r="Y29" s="53" t="str">
        <f t="shared" si="1"/>
        <v/>
      </c>
    </row>
    <row r="30" spans="1:25" ht="12" x14ac:dyDescent="0.3">
      <c r="A30" s="117"/>
      <c r="B30" s="118"/>
      <c r="C30" s="119"/>
      <c r="D30" s="119"/>
      <c r="E30" s="119"/>
      <c r="F30" s="119"/>
      <c r="G30" s="119"/>
      <c r="H30" s="119"/>
      <c r="I30" s="119"/>
      <c r="J30" s="120"/>
      <c r="K30" s="119"/>
      <c r="L30" s="119"/>
      <c r="M30" s="119"/>
      <c r="N30" s="119"/>
      <c r="O30" s="121"/>
      <c r="P30" s="122"/>
      <c r="Q30" s="122"/>
      <c r="R30" s="122"/>
      <c r="S30" s="123"/>
      <c r="T30" s="124"/>
      <c r="U30" s="125"/>
      <c r="W30" s="52">
        <f>COUNTIFS(Event_and_Consequence!$BX$6:$BX$500,W$5,Event_and_Consequence!$B$6:$B$500,Facility_Information!$B30)</f>
        <v>0</v>
      </c>
      <c r="X30" s="4">
        <f>COUNTIFS(Event_and_Consequence!$BX$6:$BX$500,X$5,Event_and_Consequence!$B$6:$B$500,Facility_Information!$B30)</f>
        <v>0</v>
      </c>
      <c r="Y30" s="53" t="str">
        <f t="shared" si="1"/>
        <v/>
      </c>
    </row>
    <row r="31" spans="1:25" ht="12" x14ac:dyDescent="0.3">
      <c r="A31" s="117"/>
      <c r="B31" s="118"/>
      <c r="C31" s="119"/>
      <c r="D31" s="119"/>
      <c r="E31" s="119"/>
      <c r="F31" s="119"/>
      <c r="G31" s="119"/>
      <c r="H31" s="119"/>
      <c r="I31" s="119"/>
      <c r="J31" s="120"/>
      <c r="K31" s="119"/>
      <c r="L31" s="119"/>
      <c r="M31" s="119"/>
      <c r="N31" s="119"/>
      <c r="O31" s="121"/>
      <c r="P31" s="122"/>
      <c r="Q31" s="122"/>
      <c r="R31" s="122"/>
      <c r="S31" s="123"/>
      <c r="T31" s="124"/>
      <c r="U31" s="125"/>
      <c r="W31" s="52">
        <f>COUNTIFS(Event_and_Consequence!$BX$6:$BX$500,W$5,Event_and_Consequence!$B$6:$B$500,Facility_Information!$B31)</f>
        <v>0</v>
      </c>
      <c r="X31" s="4">
        <f>COUNTIFS(Event_and_Consequence!$BX$6:$BX$500,X$5,Event_and_Consequence!$B$6:$B$500,Facility_Information!$B31)</f>
        <v>0</v>
      </c>
      <c r="Y31" s="53" t="str">
        <f t="shared" si="1"/>
        <v/>
      </c>
    </row>
    <row r="32" spans="1:25" ht="12" x14ac:dyDescent="0.3">
      <c r="A32" s="117"/>
      <c r="B32" s="118"/>
      <c r="C32" s="119"/>
      <c r="D32" s="119"/>
      <c r="E32" s="119"/>
      <c r="F32" s="119"/>
      <c r="G32" s="119"/>
      <c r="H32" s="119"/>
      <c r="I32" s="119"/>
      <c r="J32" s="120"/>
      <c r="K32" s="119"/>
      <c r="L32" s="119"/>
      <c r="M32" s="119"/>
      <c r="N32" s="119"/>
      <c r="O32" s="121"/>
      <c r="P32" s="122"/>
      <c r="Q32" s="122"/>
      <c r="R32" s="122"/>
      <c r="S32" s="123"/>
      <c r="T32" s="124"/>
      <c r="U32" s="125"/>
      <c r="W32" s="52">
        <f>COUNTIFS(Event_and_Consequence!$BX$6:$BX$500,W$5,Event_and_Consequence!$B$6:$B$500,Facility_Information!$B32)</f>
        <v>0</v>
      </c>
      <c r="X32" s="4">
        <f>COUNTIFS(Event_and_Consequence!$BX$6:$BX$500,X$5,Event_and_Consequence!$B$6:$B$500,Facility_Information!$B32)</f>
        <v>0</v>
      </c>
      <c r="Y32" s="53" t="str">
        <f t="shared" si="1"/>
        <v/>
      </c>
    </row>
    <row r="33" spans="1:25" ht="12" x14ac:dyDescent="0.3">
      <c r="A33" s="117"/>
      <c r="B33" s="118"/>
      <c r="C33" s="119"/>
      <c r="D33" s="119"/>
      <c r="E33" s="119"/>
      <c r="F33" s="119"/>
      <c r="G33" s="119"/>
      <c r="H33" s="119"/>
      <c r="I33" s="119"/>
      <c r="J33" s="120"/>
      <c r="K33" s="119"/>
      <c r="L33" s="119"/>
      <c r="M33" s="119"/>
      <c r="N33" s="119"/>
      <c r="O33" s="121"/>
      <c r="P33" s="122"/>
      <c r="Q33" s="122"/>
      <c r="R33" s="122"/>
      <c r="S33" s="123"/>
      <c r="T33" s="124"/>
      <c r="U33" s="125"/>
      <c r="W33" s="52">
        <f>COUNTIFS(Event_and_Consequence!$BX$6:$BX$500,W$5,Event_and_Consequence!$B$6:$B$500,Facility_Information!$B33)</f>
        <v>0</v>
      </c>
      <c r="X33" s="4">
        <f>COUNTIFS(Event_and_Consequence!$BX$6:$BX$500,X$5,Event_and_Consequence!$B$6:$B$500,Facility_Information!$B33)</f>
        <v>0</v>
      </c>
      <c r="Y33" s="53" t="str">
        <f t="shared" si="1"/>
        <v/>
      </c>
    </row>
    <row r="34" spans="1:25" ht="12" x14ac:dyDescent="0.3">
      <c r="A34" s="117"/>
      <c r="B34" s="118"/>
      <c r="C34" s="119"/>
      <c r="D34" s="119"/>
      <c r="E34" s="119"/>
      <c r="F34" s="119"/>
      <c r="G34" s="119"/>
      <c r="H34" s="119"/>
      <c r="I34" s="119"/>
      <c r="J34" s="120"/>
      <c r="K34" s="119"/>
      <c r="L34" s="119"/>
      <c r="M34" s="119"/>
      <c r="N34" s="119"/>
      <c r="O34" s="121"/>
      <c r="P34" s="122"/>
      <c r="Q34" s="122"/>
      <c r="R34" s="122"/>
      <c r="S34" s="123"/>
      <c r="T34" s="124"/>
      <c r="U34" s="125"/>
      <c r="W34" s="52">
        <f>COUNTIFS(Event_and_Consequence!$BX$6:$BX$500,W$5,Event_and_Consequence!$B$6:$B$500,Facility_Information!$B34)</f>
        <v>0</v>
      </c>
      <c r="X34" s="4">
        <f>COUNTIFS(Event_and_Consequence!$BX$6:$BX$500,X$5,Event_and_Consequence!$B$6:$B$500,Facility_Information!$B34)</f>
        <v>0</v>
      </c>
      <c r="Y34" s="53" t="str">
        <f t="shared" si="1"/>
        <v/>
      </c>
    </row>
    <row r="35" spans="1:25" ht="12" x14ac:dyDescent="0.3">
      <c r="A35" s="117"/>
      <c r="B35" s="118"/>
      <c r="C35" s="119"/>
      <c r="D35" s="119"/>
      <c r="E35" s="119"/>
      <c r="F35" s="119"/>
      <c r="G35" s="119"/>
      <c r="H35" s="119"/>
      <c r="I35" s="119"/>
      <c r="J35" s="120"/>
      <c r="K35" s="119"/>
      <c r="L35" s="119"/>
      <c r="M35" s="119"/>
      <c r="N35" s="119"/>
      <c r="O35" s="121"/>
      <c r="P35" s="122"/>
      <c r="Q35" s="122"/>
      <c r="R35" s="122"/>
      <c r="S35" s="123"/>
      <c r="T35" s="124"/>
      <c r="U35" s="125"/>
      <c r="W35" s="52">
        <f>COUNTIFS(Event_and_Consequence!$BX$6:$BX$500,W$5,Event_and_Consequence!$B$6:$B$500,Facility_Information!$B35)</f>
        <v>0</v>
      </c>
      <c r="X35" s="4">
        <f>COUNTIFS(Event_and_Consequence!$BX$6:$BX$500,X$5,Event_and_Consequence!$B$6:$B$500,Facility_Information!$B35)</f>
        <v>0</v>
      </c>
      <c r="Y35" s="53" t="str">
        <f t="shared" si="1"/>
        <v/>
      </c>
    </row>
    <row r="36" spans="1:25" ht="12" x14ac:dyDescent="0.3">
      <c r="A36" s="117"/>
      <c r="B36" s="118"/>
      <c r="C36" s="119"/>
      <c r="D36" s="119"/>
      <c r="E36" s="119"/>
      <c r="F36" s="119"/>
      <c r="G36" s="119"/>
      <c r="H36" s="119"/>
      <c r="I36" s="119"/>
      <c r="J36" s="120"/>
      <c r="K36" s="119"/>
      <c r="L36" s="119"/>
      <c r="M36" s="119"/>
      <c r="N36" s="119"/>
      <c r="O36" s="121"/>
      <c r="P36" s="122"/>
      <c r="Q36" s="122"/>
      <c r="R36" s="122"/>
      <c r="S36" s="123"/>
      <c r="T36" s="124"/>
      <c r="U36" s="125"/>
      <c r="W36" s="52">
        <f>COUNTIFS(Event_and_Consequence!$BX$6:$BX$500,W$5,Event_and_Consequence!$B$6:$B$500,Facility_Information!$B36)</f>
        <v>0</v>
      </c>
      <c r="X36" s="4">
        <f>COUNTIFS(Event_and_Consequence!$BX$6:$BX$500,X$5,Event_and_Consequence!$B$6:$B$500,Facility_Information!$B36)</f>
        <v>0</v>
      </c>
      <c r="Y36" s="53" t="str">
        <f t="shared" si="1"/>
        <v/>
      </c>
    </row>
    <row r="37" spans="1:25" ht="12" x14ac:dyDescent="0.3">
      <c r="A37" s="117"/>
      <c r="B37" s="118"/>
      <c r="C37" s="119"/>
      <c r="D37" s="119"/>
      <c r="E37" s="119"/>
      <c r="F37" s="119"/>
      <c r="G37" s="119"/>
      <c r="H37" s="119"/>
      <c r="I37" s="119"/>
      <c r="J37" s="120"/>
      <c r="K37" s="119"/>
      <c r="L37" s="119"/>
      <c r="M37" s="119"/>
      <c r="N37" s="119"/>
      <c r="O37" s="121"/>
      <c r="P37" s="122"/>
      <c r="Q37" s="122"/>
      <c r="R37" s="122"/>
      <c r="S37" s="123"/>
      <c r="T37" s="124"/>
      <c r="U37" s="125"/>
      <c r="W37" s="52">
        <f>COUNTIFS(Event_and_Consequence!$BX$6:$BX$500,W$5,Event_and_Consequence!$B$6:$B$500,Facility_Information!$B37)</f>
        <v>0</v>
      </c>
      <c r="X37" s="4">
        <f>COUNTIFS(Event_and_Consequence!$BX$6:$BX$500,X$5,Event_and_Consequence!$B$6:$B$500,Facility_Information!$B37)</f>
        <v>0</v>
      </c>
      <c r="Y37" s="53" t="str">
        <f t="shared" si="1"/>
        <v/>
      </c>
    </row>
    <row r="38" spans="1:25" ht="12" x14ac:dyDescent="0.3">
      <c r="A38" s="117"/>
      <c r="B38" s="118"/>
      <c r="C38" s="119"/>
      <c r="D38" s="119"/>
      <c r="E38" s="119"/>
      <c r="F38" s="119"/>
      <c r="G38" s="119"/>
      <c r="H38" s="119"/>
      <c r="I38" s="119"/>
      <c r="J38" s="120"/>
      <c r="K38" s="119"/>
      <c r="L38" s="119"/>
      <c r="M38" s="119"/>
      <c r="N38" s="119"/>
      <c r="O38" s="121"/>
      <c r="P38" s="122"/>
      <c r="Q38" s="122"/>
      <c r="R38" s="122"/>
      <c r="S38" s="123"/>
      <c r="T38" s="124"/>
      <c r="U38" s="125"/>
      <c r="W38" s="52">
        <f>COUNTIFS(Event_and_Consequence!$BX$6:$BX$500,W$5,Event_and_Consequence!$B$6:$B$500,Facility_Information!$B38)</f>
        <v>0</v>
      </c>
      <c r="X38" s="4">
        <f>COUNTIFS(Event_and_Consequence!$BX$6:$BX$500,X$5,Event_and_Consequence!$B$6:$B$500,Facility_Information!$B38)</f>
        <v>0</v>
      </c>
      <c r="Y38" s="53" t="str">
        <f t="shared" si="1"/>
        <v/>
      </c>
    </row>
    <row r="39" spans="1:25" ht="12" x14ac:dyDescent="0.3">
      <c r="A39" s="117"/>
      <c r="B39" s="118"/>
      <c r="C39" s="119"/>
      <c r="D39" s="119"/>
      <c r="E39" s="119"/>
      <c r="F39" s="119"/>
      <c r="G39" s="119"/>
      <c r="H39" s="119"/>
      <c r="I39" s="119"/>
      <c r="J39" s="120"/>
      <c r="K39" s="119"/>
      <c r="L39" s="119"/>
      <c r="M39" s="119"/>
      <c r="N39" s="119"/>
      <c r="O39" s="121"/>
      <c r="P39" s="122"/>
      <c r="Q39" s="122"/>
      <c r="R39" s="122"/>
      <c r="S39" s="123"/>
      <c r="T39" s="124"/>
      <c r="U39" s="125"/>
      <c r="W39" s="52">
        <f>COUNTIFS(Event_and_Consequence!$BX$6:$BX$500,W$5,Event_and_Consequence!$B$6:$B$500,Facility_Information!$B39)</f>
        <v>0</v>
      </c>
      <c r="X39" s="4">
        <f>COUNTIFS(Event_and_Consequence!$BX$6:$BX$500,X$5,Event_and_Consequence!$B$6:$B$500,Facility_Information!$B39)</f>
        <v>0</v>
      </c>
      <c r="Y39" s="53" t="str">
        <f t="shared" si="1"/>
        <v/>
      </c>
    </row>
    <row r="40" spans="1:25" ht="12" x14ac:dyDescent="0.3">
      <c r="A40" s="117"/>
      <c r="B40" s="118"/>
      <c r="C40" s="119"/>
      <c r="D40" s="119"/>
      <c r="E40" s="119"/>
      <c r="F40" s="119"/>
      <c r="G40" s="119"/>
      <c r="H40" s="119"/>
      <c r="I40" s="119"/>
      <c r="J40" s="120"/>
      <c r="K40" s="119"/>
      <c r="L40" s="119"/>
      <c r="M40" s="119"/>
      <c r="N40" s="119"/>
      <c r="O40" s="121"/>
      <c r="P40" s="122"/>
      <c r="Q40" s="122"/>
      <c r="R40" s="122"/>
      <c r="S40" s="123"/>
      <c r="T40" s="124"/>
      <c r="U40" s="125"/>
      <c r="W40" s="52">
        <f>COUNTIFS(Event_and_Consequence!$BX$6:$BX$500,W$5,Event_and_Consequence!$B$6:$B$500,Facility_Information!$B40)</f>
        <v>0</v>
      </c>
      <c r="X40" s="4">
        <f>COUNTIFS(Event_and_Consequence!$BX$6:$BX$500,X$5,Event_and_Consequence!$B$6:$B$500,Facility_Information!$B40)</f>
        <v>0</v>
      </c>
      <c r="Y40" s="53" t="str">
        <f t="shared" si="1"/>
        <v/>
      </c>
    </row>
    <row r="41" spans="1:25" ht="12" x14ac:dyDescent="0.3">
      <c r="A41" s="117"/>
      <c r="B41" s="118"/>
      <c r="C41" s="119"/>
      <c r="D41" s="119"/>
      <c r="E41" s="119"/>
      <c r="F41" s="119"/>
      <c r="G41" s="119"/>
      <c r="H41" s="119"/>
      <c r="I41" s="119"/>
      <c r="J41" s="120"/>
      <c r="K41" s="119"/>
      <c r="L41" s="119"/>
      <c r="M41" s="119"/>
      <c r="N41" s="119"/>
      <c r="O41" s="121"/>
      <c r="P41" s="122"/>
      <c r="Q41" s="122"/>
      <c r="R41" s="122"/>
      <c r="S41" s="123"/>
      <c r="T41" s="124"/>
      <c r="U41" s="125"/>
      <c r="W41" s="52">
        <f>COUNTIFS(Event_and_Consequence!$BX$6:$BX$500,W$5,Event_and_Consequence!$B$6:$B$500,Facility_Information!$B41)</f>
        <v>0</v>
      </c>
      <c r="X41" s="4">
        <f>COUNTIFS(Event_and_Consequence!$BX$6:$BX$500,X$5,Event_and_Consequence!$B$6:$B$500,Facility_Information!$B41)</f>
        <v>0</v>
      </c>
      <c r="Y41" s="53" t="str">
        <f t="shared" si="1"/>
        <v/>
      </c>
    </row>
    <row r="42" spans="1:25" ht="12" x14ac:dyDescent="0.3">
      <c r="A42" s="117"/>
      <c r="B42" s="118"/>
      <c r="C42" s="119"/>
      <c r="D42" s="119"/>
      <c r="E42" s="119"/>
      <c r="F42" s="119"/>
      <c r="G42" s="119"/>
      <c r="H42" s="119"/>
      <c r="I42" s="119"/>
      <c r="J42" s="120"/>
      <c r="K42" s="119"/>
      <c r="L42" s="119"/>
      <c r="M42" s="119"/>
      <c r="N42" s="119"/>
      <c r="O42" s="121"/>
      <c r="P42" s="122"/>
      <c r="Q42" s="122"/>
      <c r="R42" s="122"/>
      <c r="S42" s="123"/>
      <c r="T42" s="124"/>
      <c r="U42" s="125"/>
      <c r="W42" s="52">
        <f>COUNTIFS(Event_and_Consequence!$BX$6:$BX$500,W$5,Event_and_Consequence!$B$6:$B$500,Facility_Information!$B42)</f>
        <v>0</v>
      </c>
      <c r="X42" s="4">
        <f>COUNTIFS(Event_and_Consequence!$BX$6:$BX$500,X$5,Event_and_Consequence!$B$6:$B$500,Facility_Information!$B42)</f>
        <v>0</v>
      </c>
      <c r="Y42" s="53" t="str">
        <f t="shared" si="1"/>
        <v/>
      </c>
    </row>
    <row r="43" spans="1:25" ht="12" x14ac:dyDescent="0.3">
      <c r="A43" s="117"/>
      <c r="B43" s="118"/>
      <c r="C43" s="119"/>
      <c r="D43" s="119"/>
      <c r="E43" s="119"/>
      <c r="F43" s="119"/>
      <c r="G43" s="119"/>
      <c r="H43" s="119"/>
      <c r="I43" s="119"/>
      <c r="J43" s="120"/>
      <c r="K43" s="119"/>
      <c r="L43" s="119"/>
      <c r="M43" s="119"/>
      <c r="N43" s="119"/>
      <c r="O43" s="121"/>
      <c r="P43" s="122"/>
      <c r="Q43" s="122"/>
      <c r="R43" s="122"/>
      <c r="S43" s="123"/>
      <c r="T43" s="124"/>
      <c r="U43" s="125"/>
      <c r="W43" s="52">
        <f>COUNTIFS(Event_and_Consequence!$BX$6:$BX$500,W$5,Event_and_Consequence!$B$6:$B$500,Facility_Information!$B43)</f>
        <v>0</v>
      </c>
      <c r="X43" s="4">
        <f>COUNTIFS(Event_and_Consequence!$BX$6:$BX$500,X$5,Event_and_Consequence!$B$6:$B$500,Facility_Information!$B43)</f>
        <v>0</v>
      </c>
      <c r="Y43" s="53" t="str">
        <f t="shared" si="1"/>
        <v/>
      </c>
    </row>
    <row r="44" spans="1:25" ht="12" x14ac:dyDescent="0.3">
      <c r="A44" s="117"/>
      <c r="B44" s="118"/>
      <c r="C44" s="119"/>
      <c r="D44" s="119"/>
      <c r="E44" s="119"/>
      <c r="F44" s="119"/>
      <c r="G44" s="119"/>
      <c r="H44" s="119"/>
      <c r="I44" s="119"/>
      <c r="J44" s="120"/>
      <c r="K44" s="119"/>
      <c r="L44" s="119"/>
      <c r="M44" s="119"/>
      <c r="N44" s="119"/>
      <c r="O44" s="121"/>
      <c r="P44" s="122"/>
      <c r="Q44" s="122"/>
      <c r="R44" s="122"/>
      <c r="S44" s="123"/>
      <c r="T44" s="124"/>
      <c r="U44" s="125"/>
      <c r="W44" s="52">
        <f>COUNTIFS(Event_and_Consequence!$BX$6:$BX$500,W$5,Event_and_Consequence!$B$6:$B$500,Facility_Information!$B44)</f>
        <v>0</v>
      </c>
      <c r="X44" s="4">
        <f>COUNTIFS(Event_and_Consequence!$BX$6:$BX$500,X$5,Event_and_Consequence!$B$6:$B$500,Facility_Information!$B44)</f>
        <v>0</v>
      </c>
      <c r="Y44" s="53" t="str">
        <f t="shared" si="1"/>
        <v/>
      </c>
    </row>
    <row r="45" spans="1:25" ht="12" x14ac:dyDescent="0.3">
      <c r="A45" s="126"/>
      <c r="B45" s="127"/>
      <c r="C45" s="119"/>
      <c r="D45" s="119"/>
      <c r="E45" s="119"/>
      <c r="F45" s="119"/>
      <c r="G45" s="119"/>
      <c r="H45" s="119"/>
      <c r="I45" s="119"/>
      <c r="J45" s="120"/>
      <c r="K45" s="119"/>
      <c r="L45" s="119"/>
      <c r="M45" s="119"/>
      <c r="N45" s="119"/>
      <c r="O45" s="121"/>
      <c r="P45" s="122"/>
      <c r="Q45" s="122"/>
      <c r="R45" s="122"/>
      <c r="S45" s="123"/>
      <c r="T45" s="124"/>
      <c r="U45" s="125"/>
      <c r="W45" s="52">
        <f>COUNTIFS(Event_and_Consequence!$BX$6:$BX$500,W$5,Event_and_Consequence!$B$6:$B$500,Facility_Information!$B45)</f>
        <v>0</v>
      </c>
      <c r="X45" s="4">
        <f>COUNTIFS(Event_and_Consequence!$BX$6:$BX$500,X$5,Event_and_Consequence!$B$6:$B$500,Facility_Information!$B45)</f>
        <v>0</v>
      </c>
      <c r="Y45" s="53" t="str">
        <f t="shared" si="1"/>
        <v/>
      </c>
    </row>
    <row r="46" spans="1:25" ht="12" x14ac:dyDescent="0.3">
      <c r="A46" s="126"/>
      <c r="B46" s="127"/>
      <c r="C46" s="119"/>
      <c r="D46" s="119"/>
      <c r="E46" s="119"/>
      <c r="F46" s="119"/>
      <c r="G46" s="119"/>
      <c r="H46" s="119"/>
      <c r="I46" s="119"/>
      <c r="J46" s="120"/>
      <c r="K46" s="119"/>
      <c r="L46" s="119"/>
      <c r="M46" s="119"/>
      <c r="N46" s="119"/>
      <c r="O46" s="121"/>
      <c r="P46" s="122"/>
      <c r="Q46" s="122"/>
      <c r="R46" s="122"/>
      <c r="S46" s="123"/>
      <c r="T46" s="124"/>
      <c r="U46" s="125"/>
      <c r="W46" s="52">
        <f>COUNTIFS(Event_and_Consequence!$BX$6:$BX$500,W$5,Event_and_Consequence!$B$6:$B$500,Facility_Information!$B46)</f>
        <v>0</v>
      </c>
      <c r="X46" s="4">
        <f>COUNTIFS(Event_and_Consequence!$BX$6:$BX$500,X$5,Event_and_Consequence!$B$6:$B$500,Facility_Information!$B46)</f>
        <v>0</v>
      </c>
      <c r="Y46" s="53" t="str">
        <f t="shared" si="1"/>
        <v/>
      </c>
    </row>
    <row r="47" spans="1:25" ht="12" x14ac:dyDescent="0.3">
      <c r="A47" s="126"/>
      <c r="B47" s="127"/>
      <c r="C47" s="119"/>
      <c r="D47" s="119"/>
      <c r="E47" s="119"/>
      <c r="F47" s="119"/>
      <c r="G47" s="119"/>
      <c r="H47" s="119"/>
      <c r="I47" s="119"/>
      <c r="J47" s="120"/>
      <c r="K47" s="119"/>
      <c r="L47" s="119"/>
      <c r="M47" s="119"/>
      <c r="N47" s="119"/>
      <c r="O47" s="121"/>
      <c r="P47" s="122"/>
      <c r="Q47" s="122"/>
      <c r="R47" s="122"/>
      <c r="S47" s="123"/>
      <c r="T47" s="124"/>
      <c r="U47" s="125"/>
      <c r="W47" s="52">
        <f>COUNTIFS(Event_and_Consequence!$BX$6:$BX$500,W$5,Event_and_Consequence!$B$6:$B$500,Facility_Information!$B47)</f>
        <v>0</v>
      </c>
      <c r="X47" s="4">
        <f>COUNTIFS(Event_and_Consequence!$BX$6:$BX$500,X$5,Event_and_Consequence!$B$6:$B$500,Facility_Information!$B47)</f>
        <v>0</v>
      </c>
      <c r="Y47" s="53" t="str">
        <f t="shared" si="1"/>
        <v/>
      </c>
    </row>
    <row r="48" spans="1:25" ht="12" x14ac:dyDescent="0.3">
      <c r="A48" s="126"/>
      <c r="B48" s="127"/>
      <c r="C48" s="119"/>
      <c r="D48" s="119"/>
      <c r="E48" s="119"/>
      <c r="F48" s="119"/>
      <c r="G48" s="119"/>
      <c r="H48" s="119"/>
      <c r="I48" s="119"/>
      <c r="J48" s="120"/>
      <c r="K48" s="119"/>
      <c r="L48" s="119"/>
      <c r="M48" s="119"/>
      <c r="N48" s="119"/>
      <c r="O48" s="121"/>
      <c r="P48" s="122"/>
      <c r="Q48" s="122"/>
      <c r="R48" s="122"/>
      <c r="S48" s="123"/>
      <c r="T48" s="124"/>
      <c r="U48" s="125"/>
      <c r="W48" s="52">
        <f>COUNTIFS(Event_and_Consequence!$BX$6:$BX$500,W$5,Event_and_Consequence!$B$6:$B$500,Facility_Information!$B48)</f>
        <v>0</v>
      </c>
      <c r="X48" s="4">
        <f>COUNTIFS(Event_and_Consequence!$BX$6:$BX$500,X$5,Event_and_Consequence!$B$6:$B$500,Facility_Information!$B48)</f>
        <v>0</v>
      </c>
      <c r="Y48" s="53" t="str">
        <f t="shared" si="1"/>
        <v/>
      </c>
    </row>
    <row r="49" spans="1:25" ht="12" x14ac:dyDescent="0.3">
      <c r="A49" s="126"/>
      <c r="B49" s="127"/>
      <c r="C49" s="119"/>
      <c r="D49" s="119"/>
      <c r="E49" s="119"/>
      <c r="F49" s="119"/>
      <c r="G49" s="119"/>
      <c r="H49" s="119"/>
      <c r="I49" s="119"/>
      <c r="J49" s="120"/>
      <c r="K49" s="119"/>
      <c r="L49" s="119"/>
      <c r="M49" s="119"/>
      <c r="N49" s="119"/>
      <c r="O49" s="121"/>
      <c r="P49" s="122"/>
      <c r="Q49" s="122"/>
      <c r="R49" s="122"/>
      <c r="S49" s="123"/>
      <c r="T49" s="124"/>
      <c r="U49" s="125"/>
      <c r="W49" s="52">
        <f>COUNTIFS(Event_and_Consequence!$BX$6:$BX$500,W$5,Event_and_Consequence!$B$6:$B$500,Facility_Information!$B49)</f>
        <v>0</v>
      </c>
      <c r="X49" s="4">
        <f>COUNTIFS(Event_and_Consequence!$BX$6:$BX$500,X$5,Event_and_Consequence!$B$6:$B$500,Facility_Information!$B49)</f>
        <v>0</v>
      </c>
      <c r="Y49" s="53" t="str">
        <f t="shared" si="1"/>
        <v/>
      </c>
    </row>
    <row r="50" spans="1:25" ht="12" x14ac:dyDescent="0.3">
      <c r="A50" s="126"/>
      <c r="B50" s="127"/>
      <c r="C50" s="119"/>
      <c r="D50" s="119"/>
      <c r="E50" s="119"/>
      <c r="F50" s="119"/>
      <c r="G50" s="119"/>
      <c r="H50" s="119"/>
      <c r="I50" s="119"/>
      <c r="J50" s="120"/>
      <c r="K50" s="119"/>
      <c r="L50" s="119"/>
      <c r="M50" s="119"/>
      <c r="N50" s="119"/>
      <c r="O50" s="121"/>
      <c r="P50" s="122"/>
      <c r="Q50" s="122"/>
      <c r="R50" s="122"/>
      <c r="S50" s="123"/>
      <c r="T50" s="124"/>
      <c r="U50" s="125"/>
      <c r="W50" s="52">
        <f>COUNTIFS(Event_and_Consequence!$BX$6:$BX$500,W$5,Event_and_Consequence!$B$6:$B$500,Facility_Information!$B50)</f>
        <v>0</v>
      </c>
      <c r="X50" s="4">
        <f>COUNTIFS(Event_and_Consequence!$BX$6:$BX$500,X$5,Event_and_Consequence!$B$6:$B$500,Facility_Information!$B50)</f>
        <v>0</v>
      </c>
      <c r="Y50" s="53" t="str">
        <f t="shared" si="1"/>
        <v/>
      </c>
    </row>
    <row r="51" spans="1:25" ht="12" x14ac:dyDescent="0.3">
      <c r="A51" s="126"/>
      <c r="B51" s="127"/>
      <c r="C51" s="119"/>
      <c r="D51" s="119"/>
      <c r="E51" s="119"/>
      <c r="F51" s="119"/>
      <c r="G51" s="119"/>
      <c r="H51" s="119"/>
      <c r="I51" s="119"/>
      <c r="J51" s="120"/>
      <c r="K51" s="119"/>
      <c r="L51" s="119"/>
      <c r="M51" s="119"/>
      <c r="N51" s="119"/>
      <c r="O51" s="121"/>
      <c r="P51" s="122"/>
      <c r="Q51" s="122"/>
      <c r="R51" s="122"/>
      <c r="S51" s="123"/>
      <c r="T51" s="124"/>
      <c r="U51" s="125"/>
      <c r="W51" s="52">
        <f>COUNTIFS(Event_and_Consequence!$BX$6:$BX$500,W$5,Event_and_Consequence!$B$6:$B$500,Facility_Information!$B51)</f>
        <v>0</v>
      </c>
      <c r="X51" s="4">
        <f>COUNTIFS(Event_and_Consequence!$BX$6:$BX$500,X$5,Event_and_Consequence!$B$6:$B$500,Facility_Information!$B51)</f>
        <v>0</v>
      </c>
      <c r="Y51" s="53" t="str">
        <f t="shared" si="1"/>
        <v/>
      </c>
    </row>
    <row r="52" spans="1:25" ht="12" x14ac:dyDescent="0.3">
      <c r="A52" s="126"/>
      <c r="B52" s="127"/>
      <c r="C52" s="119"/>
      <c r="D52" s="119"/>
      <c r="E52" s="119"/>
      <c r="F52" s="119"/>
      <c r="G52" s="119"/>
      <c r="H52" s="119"/>
      <c r="I52" s="119"/>
      <c r="J52" s="120"/>
      <c r="K52" s="119"/>
      <c r="L52" s="119"/>
      <c r="M52" s="119"/>
      <c r="N52" s="119"/>
      <c r="O52" s="121"/>
      <c r="P52" s="122"/>
      <c r="Q52" s="122"/>
      <c r="R52" s="122"/>
      <c r="S52" s="123"/>
      <c r="T52" s="124"/>
      <c r="U52" s="125"/>
      <c r="W52" s="52">
        <f>COUNTIFS(Event_and_Consequence!$BX$6:$BX$500,W$5,Event_and_Consequence!$B$6:$B$500,Facility_Information!$B52)</f>
        <v>0</v>
      </c>
      <c r="X52" s="4">
        <f>COUNTIFS(Event_and_Consequence!$BX$6:$BX$500,X$5,Event_and_Consequence!$B$6:$B$500,Facility_Information!$B52)</f>
        <v>0</v>
      </c>
      <c r="Y52" s="53" t="str">
        <f t="shared" si="1"/>
        <v/>
      </c>
    </row>
    <row r="53" spans="1:25" ht="12" x14ac:dyDescent="0.3">
      <c r="A53" s="126"/>
      <c r="B53" s="119"/>
      <c r="C53" s="119"/>
      <c r="D53" s="119"/>
      <c r="E53" s="119"/>
      <c r="F53" s="119"/>
      <c r="G53" s="119"/>
      <c r="H53" s="119"/>
      <c r="I53" s="119"/>
      <c r="J53" s="120"/>
      <c r="K53" s="119"/>
      <c r="L53" s="119"/>
      <c r="M53" s="119"/>
      <c r="N53" s="119"/>
      <c r="O53" s="121"/>
      <c r="P53" s="122"/>
      <c r="Q53" s="122"/>
      <c r="R53" s="122"/>
      <c r="S53" s="123"/>
      <c r="T53" s="124"/>
      <c r="U53" s="125"/>
      <c r="W53" s="52">
        <f>COUNTIFS(Event_and_Consequence!$BX$6:$BX$500,W$5,Event_and_Consequence!$B$6:$B$500,Facility_Information!$B53)</f>
        <v>0</v>
      </c>
      <c r="X53" s="4">
        <f>COUNTIFS(Event_and_Consequence!$BX$6:$BX$500,X$5,Event_and_Consequence!$B$6:$B$500,Facility_Information!$B53)</f>
        <v>0</v>
      </c>
      <c r="Y53" s="53" t="str">
        <f t="shared" si="1"/>
        <v/>
      </c>
    </row>
    <row r="54" spans="1:25" ht="12.5" thickBot="1" x14ac:dyDescent="0.35">
      <c r="A54" s="126"/>
      <c r="B54" s="119"/>
      <c r="C54" s="119"/>
      <c r="D54" s="119"/>
      <c r="E54" s="119"/>
      <c r="F54" s="119"/>
      <c r="G54" s="119"/>
      <c r="H54" s="119"/>
      <c r="I54" s="119"/>
      <c r="J54" s="120"/>
      <c r="K54" s="119"/>
      <c r="L54" s="119"/>
      <c r="M54" s="119"/>
      <c r="N54" s="119"/>
      <c r="O54" s="121"/>
      <c r="P54" s="122"/>
      <c r="Q54" s="122"/>
      <c r="R54" s="122"/>
      <c r="S54" s="128"/>
      <c r="T54" s="124"/>
      <c r="U54" s="125"/>
      <c r="W54" s="52">
        <f>COUNTIFS(Event_and_Consequence!$BX$6:$BX$500,W$5,Event_and_Consequence!$B$6:$B$500,Facility_Information!$B54)</f>
        <v>0</v>
      </c>
      <c r="X54" s="4">
        <f>COUNTIFS(Event_and_Consequence!$BX$6:$BX$500,X$5,Event_and_Consequence!$B$6:$B$500,Facility_Information!$B54)</f>
        <v>0</v>
      </c>
      <c r="Y54" s="53" t="str">
        <f t="shared" si="1"/>
        <v/>
      </c>
    </row>
    <row r="55" spans="1:25" ht="12" x14ac:dyDescent="0.3">
      <c r="A55" s="126"/>
      <c r="B55" s="119"/>
      <c r="C55" s="119"/>
      <c r="D55" s="119"/>
      <c r="E55" s="119"/>
      <c r="F55" s="119"/>
      <c r="G55" s="119"/>
      <c r="H55" s="119"/>
      <c r="I55" s="119"/>
      <c r="J55" s="120"/>
      <c r="K55" s="119"/>
      <c r="L55" s="119"/>
      <c r="M55" s="119"/>
      <c r="N55" s="119"/>
      <c r="O55" s="121"/>
      <c r="P55" s="122"/>
      <c r="Q55" s="122"/>
      <c r="R55" s="122"/>
      <c r="S55" s="129"/>
      <c r="T55" s="124"/>
      <c r="U55" s="125"/>
      <c r="W55" s="52">
        <f>COUNTIFS(Event_and_Consequence!$BX$6:$BX$500,W$5,Event_and_Consequence!$B$6:$B$500,Facility_Information!$B55)</f>
        <v>0</v>
      </c>
      <c r="X55" s="4">
        <f>COUNTIFS(Event_and_Consequence!$BX$6:$BX$500,X$5,Event_and_Consequence!$B$6:$B$500,Facility_Information!$B55)</f>
        <v>0</v>
      </c>
      <c r="Y55" s="53" t="str">
        <f t="shared" si="1"/>
        <v/>
      </c>
    </row>
    <row r="56" spans="1:25" ht="12" x14ac:dyDescent="0.3">
      <c r="A56" s="126"/>
      <c r="B56" s="119"/>
      <c r="C56" s="119"/>
      <c r="D56" s="119"/>
      <c r="E56" s="119"/>
      <c r="F56" s="119"/>
      <c r="G56" s="119"/>
      <c r="H56" s="119"/>
      <c r="I56" s="119"/>
      <c r="J56" s="120"/>
      <c r="K56" s="119"/>
      <c r="L56" s="119"/>
      <c r="M56" s="119"/>
      <c r="N56" s="119"/>
      <c r="O56" s="121"/>
      <c r="P56" s="122"/>
      <c r="Q56" s="122"/>
      <c r="R56" s="122"/>
      <c r="S56" s="129"/>
      <c r="T56" s="124"/>
      <c r="U56" s="125"/>
      <c r="W56" s="52">
        <f>COUNTIFS(Event_and_Consequence!$BX$6:$BX$500,W$5,Event_and_Consequence!$B$6:$B$500,Facility_Information!$B56)</f>
        <v>0</v>
      </c>
      <c r="X56" s="4">
        <f>COUNTIFS(Event_and_Consequence!$BX$6:$BX$500,X$5,Event_and_Consequence!$B$6:$B$500,Facility_Information!$B56)</f>
        <v>0</v>
      </c>
      <c r="Y56" s="53" t="str">
        <f t="shared" si="1"/>
        <v/>
      </c>
    </row>
    <row r="57" spans="1:25" ht="12" x14ac:dyDescent="0.3">
      <c r="A57" s="126"/>
      <c r="B57" s="119"/>
      <c r="C57" s="119"/>
      <c r="D57" s="119"/>
      <c r="E57" s="119"/>
      <c r="F57" s="119"/>
      <c r="G57" s="119"/>
      <c r="H57" s="119"/>
      <c r="I57" s="119"/>
      <c r="J57" s="120"/>
      <c r="K57" s="119"/>
      <c r="L57" s="119"/>
      <c r="M57" s="119"/>
      <c r="N57" s="119"/>
      <c r="O57" s="121"/>
      <c r="P57" s="122"/>
      <c r="Q57" s="122"/>
      <c r="R57" s="122"/>
      <c r="S57" s="129"/>
      <c r="T57" s="124"/>
      <c r="U57" s="125"/>
      <c r="W57" s="52">
        <f>COUNTIFS(Event_and_Consequence!$BX$6:$BX$500,W$5,Event_and_Consequence!$B$6:$B$500,Facility_Information!$B57)</f>
        <v>0</v>
      </c>
      <c r="X57" s="4">
        <f>COUNTIFS(Event_and_Consequence!$BX$6:$BX$500,X$5,Event_and_Consequence!$B$6:$B$500,Facility_Information!$B57)</f>
        <v>0</v>
      </c>
      <c r="Y57" s="53" t="str">
        <f t="shared" si="1"/>
        <v/>
      </c>
    </row>
    <row r="58" spans="1:25" ht="12" x14ac:dyDescent="0.3">
      <c r="A58" s="126"/>
      <c r="B58" s="119"/>
      <c r="C58" s="119"/>
      <c r="D58" s="119"/>
      <c r="E58" s="119"/>
      <c r="F58" s="119"/>
      <c r="G58" s="119"/>
      <c r="H58" s="119"/>
      <c r="I58" s="119"/>
      <c r="J58" s="120"/>
      <c r="K58" s="119"/>
      <c r="L58" s="119"/>
      <c r="M58" s="119"/>
      <c r="N58" s="119"/>
      <c r="O58" s="121"/>
      <c r="P58" s="122"/>
      <c r="Q58" s="122"/>
      <c r="R58" s="122"/>
      <c r="S58" s="129"/>
      <c r="T58" s="124"/>
      <c r="U58" s="125"/>
      <c r="W58" s="52">
        <f>COUNTIFS(Event_and_Consequence!$BX$6:$BX$500,W$5,Event_and_Consequence!$B$6:$B$500,Facility_Information!$B58)</f>
        <v>0</v>
      </c>
      <c r="X58" s="4">
        <f>COUNTIFS(Event_and_Consequence!$BX$6:$BX$500,X$5,Event_and_Consequence!$B$6:$B$500,Facility_Information!$B58)</f>
        <v>0</v>
      </c>
      <c r="Y58" s="53" t="str">
        <f t="shared" si="1"/>
        <v/>
      </c>
    </row>
    <row r="59" spans="1:25" ht="12" x14ac:dyDescent="0.3">
      <c r="A59" s="126"/>
      <c r="B59" s="119"/>
      <c r="C59" s="119"/>
      <c r="D59" s="119"/>
      <c r="E59" s="119"/>
      <c r="F59" s="119"/>
      <c r="G59" s="119"/>
      <c r="H59" s="119"/>
      <c r="I59" s="119"/>
      <c r="J59" s="120"/>
      <c r="K59" s="119"/>
      <c r="L59" s="119"/>
      <c r="M59" s="119"/>
      <c r="N59" s="119"/>
      <c r="O59" s="121"/>
      <c r="P59" s="122"/>
      <c r="Q59" s="122"/>
      <c r="R59" s="122"/>
      <c r="S59" s="129"/>
      <c r="T59" s="124"/>
      <c r="U59" s="125"/>
      <c r="W59" s="52">
        <f>COUNTIFS(Event_and_Consequence!$BX$6:$BX$500,W$5,Event_and_Consequence!$B$6:$B$500,Facility_Information!$B59)</f>
        <v>0</v>
      </c>
      <c r="X59" s="4">
        <f>COUNTIFS(Event_and_Consequence!$BX$6:$BX$500,X$5,Event_and_Consequence!$B$6:$B$500,Facility_Information!$B59)</f>
        <v>0</v>
      </c>
      <c r="Y59" s="53" t="str">
        <f t="shared" si="1"/>
        <v/>
      </c>
    </row>
    <row r="60" spans="1:25" ht="12" x14ac:dyDescent="0.3">
      <c r="A60" s="126"/>
      <c r="B60" s="119"/>
      <c r="C60" s="119"/>
      <c r="D60" s="119"/>
      <c r="E60" s="119"/>
      <c r="F60" s="119"/>
      <c r="G60" s="119"/>
      <c r="H60" s="119"/>
      <c r="I60" s="119"/>
      <c r="J60" s="120"/>
      <c r="K60" s="119"/>
      <c r="L60" s="119"/>
      <c r="M60" s="119"/>
      <c r="N60" s="119"/>
      <c r="O60" s="121"/>
      <c r="P60" s="122"/>
      <c r="Q60" s="122"/>
      <c r="R60" s="122"/>
      <c r="S60" s="129"/>
      <c r="T60" s="124"/>
      <c r="U60" s="125"/>
      <c r="W60" s="52">
        <f>COUNTIFS(Event_and_Consequence!$BX$6:$BX$500,W$5,Event_and_Consequence!$B$6:$B$500,Facility_Information!$B60)</f>
        <v>0</v>
      </c>
      <c r="X60" s="4">
        <f>COUNTIFS(Event_and_Consequence!$BX$6:$BX$500,X$5,Event_and_Consequence!$B$6:$B$500,Facility_Information!$B60)</f>
        <v>0</v>
      </c>
      <c r="Y60" s="53" t="str">
        <f t="shared" si="1"/>
        <v/>
      </c>
    </row>
    <row r="61" spans="1:25" ht="12" x14ac:dyDescent="0.3">
      <c r="A61" s="126"/>
      <c r="B61" s="119"/>
      <c r="C61" s="119"/>
      <c r="D61" s="119"/>
      <c r="E61" s="119"/>
      <c r="F61" s="119"/>
      <c r="G61" s="119"/>
      <c r="H61" s="119"/>
      <c r="I61" s="119"/>
      <c r="J61" s="120"/>
      <c r="K61" s="119"/>
      <c r="L61" s="119"/>
      <c r="M61" s="119"/>
      <c r="N61" s="119"/>
      <c r="O61" s="121"/>
      <c r="P61" s="122"/>
      <c r="Q61" s="122"/>
      <c r="R61" s="122"/>
      <c r="S61" s="129"/>
      <c r="T61" s="124"/>
      <c r="U61" s="125"/>
      <c r="W61" s="52">
        <f>COUNTIFS(Event_and_Consequence!$BX$6:$BX$500,W$5,Event_and_Consequence!$B$6:$B$500,Facility_Information!$B61)</f>
        <v>0</v>
      </c>
      <c r="X61" s="4">
        <f>COUNTIFS(Event_and_Consequence!$BX$6:$BX$500,X$5,Event_and_Consequence!$B$6:$B$500,Facility_Information!$B61)</f>
        <v>0</v>
      </c>
      <c r="Y61" s="53" t="str">
        <f t="shared" si="1"/>
        <v/>
      </c>
    </row>
    <row r="62" spans="1:25" ht="12" x14ac:dyDescent="0.3">
      <c r="A62" s="126"/>
      <c r="B62" s="119"/>
      <c r="C62" s="119"/>
      <c r="D62" s="119"/>
      <c r="E62" s="119"/>
      <c r="F62" s="119"/>
      <c r="G62" s="119"/>
      <c r="H62" s="119"/>
      <c r="I62" s="119"/>
      <c r="J62" s="120"/>
      <c r="K62" s="119"/>
      <c r="L62" s="119"/>
      <c r="M62" s="119"/>
      <c r="N62" s="119"/>
      <c r="O62" s="121"/>
      <c r="P62" s="122"/>
      <c r="Q62" s="122"/>
      <c r="R62" s="122"/>
      <c r="S62" s="129"/>
      <c r="T62" s="124"/>
      <c r="U62" s="125"/>
      <c r="W62" s="52">
        <f>COUNTIFS(Event_and_Consequence!$BX$6:$BX$500,W$5,Event_and_Consequence!$B$6:$B$500,Facility_Information!$B62)</f>
        <v>0</v>
      </c>
      <c r="X62" s="4">
        <f>COUNTIFS(Event_and_Consequence!$BX$6:$BX$500,X$5,Event_and_Consequence!$B$6:$B$500,Facility_Information!$B62)</f>
        <v>0</v>
      </c>
      <c r="Y62" s="53" t="str">
        <f t="shared" si="1"/>
        <v/>
      </c>
    </row>
    <row r="63" spans="1:25" ht="12" x14ac:dyDescent="0.3">
      <c r="A63" s="126"/>
      <c r="B63" s="119"/>
      <c r="C63" s="119"/>
      <c r="D63" s="119"/>
      <c r="E63" s="119"/>
      <c r="F63" s="119"/>
      <c r="G63" s="119"/>
      <c r="H63" s="119"/>
      <c r="I63" s="119"/>
      <c r="J63" s="120"/>
      <c r="K63" s="119"/>
      <c r="L63" s="119"/>
      <c r="M63" s="119"/>
      <c r="N63" s="119"/>
      <c r="O63" s="121"/>
      <c r="P63" s="122"/>
      <c r="Q63" s="122"/>
      <c r="R63" s="122"/>
      <c r="S63" s="129"/>
      <c r="T63" s="124"/>
      <c r="U63" s="125"/>
      <c r="W63" s="52">
        <f>COUNTIFS(Event_and_Consequence!$BX$6:$BX$500,W$5,Event_and_Consequence!$B$6:$B$500,Facility_Information!$B63)</f>
        <v>0</v>
      </c>
      <c r="X63" s="4">
        <f>COUNTIFS(Event_and_Consequence!$BX$6:$BX$500,X$5,Event_and_Consequence!$B$6:$B$500,Facility_Information!$B63)</f>
        <v>0</v>
      </c>
      <c r="Y63" s="53" t="str">
        <f t="shared" si="1"/>
        <v/>
      </c>
    </row>
    <row r="64" spans="1:25" ht="12" x14ac:dyDescent="0.3">
      <c r="A64" s="126"/>
      <c r="B64" s="119"/>
      <c r="C64" s="119"/>
      <c r="D64" s="119"/>
      <c r="E64" s="119"/>
      <c r="F64" s="119"/>
      <c r="G64" s="119"/>
      <c r="H64" s="119"/>
      <c r="I64" s="119"/>
      <c r="J64" s="120"/>
      <c r="K64" s="119"/>
      <c r="L64" s="119"/>
      <c r="M64" s="119"/>
      <c r="N64" s="119"/>
      <c r="O64" s="121"/>
      <c r="P64" s="122"/>
      <c r="Q64" s="122"/>
      <c r="R64" s="122"/>
      <c r="S64" s="129"/>
      <c r="T64" s="124"/>
      <c r="U64" s="125"/>
      <c r="W64" s="52">
        <f>COUNTIFS(Event_and_Consequence!$BX$6:$BX$500,W$5,Event_and_Consequence!$B$6:$B$500,Facility_Information!$B64)</f>
        <v>0</v>
      </c>
      <c r="X64" s="4">
        <f>COUNTIFS(Event_and_Consequence!$BX$6:$BX$500,X$5,Event_and_Consequence!$B$6:$B$500,Facility_Information!$B64)</f>
        <v>0</v>
      </c>
      <c r="Y64" s="53" t="str">
        <f t="shared" si="1"/>
        <v/>
      </c>
    </row>
    <row r="65" spans="1:25" ht="12" x14ac:dyDescent="0.3">
      <c r="A65" s="126"/>
      <c r="B65" s="119"/>
      <c r="C65" s="119"/>
      <c r="D65" s="119"/>
      <c r="E65" s="119"/>
      <c r="F65" s="119"/>
      <c r="G65" s="119"/>
      <c r="H65" s="119"/>
      <c r="I65" s="119"/>
      <c r="J65" s="120"/>
      <c r="K65" s="119"/>
      <c r="L65" s="119"/>
      <c r="M65" s="119"/>
      <c r="N65" s="119"/>
      <c r="O65" s="121"/>
      <c r="P65" s="122"/>
      <c r="Q65" s="122"/>
      <c r="R65" s="122"/>
      <c r="S65" s="129"/>
      <c r="T65" s="124"/>
      <c r="U65" s="125"/>
      <c r="W65" s="52">
        <f>COUNTIFS(Event_and_Consequence!$BX$6:$BX$500,W$5,Event_and_Consequence!$B$6:$B$500,Facility_Information!$B65)</f>
        <v>0</v>
      </c>
      <c r="X65" s="4">
        <f>COUNTIFS(Event_and_Consequence!$BX$6:$BX$500,X$5,Event_and_Consequence!$B$6:$B$500,Facility_Information!$B65)</f>
        <v>0</v>
      </c>
      <c r="Y65" s="53" t="str">
        <f t="shared" si="1"/>
        <v/>
      </c>
    </row>
    <row r="66" spans="1:25" ht="12" x14ac:dyDescent="0.3">
      <c r="A66" s="126"/>
      <c r="B66" s="119"/>
      <c r="C66" s="119"/>
      <c r="D66" s="119"/>
      <c r="E66" s="119"/>
      <c r="F66" s="119"/>
      <c r="G66" s="119"/>
      <c r="H66" s="119"/>
      <c r="I66" s="119"/>
      <c r="J66" s="120"/>
      <c r="K66" s="119"/>
      <c r="L66" s="119"/>
      <c r="M66" s="119"/>
      <c r="N66" s="119"/>
      <c r="O66" s="121"/>
      <c r="P66" s="122"/>
      <c r="Q66" s="122"/>
      <c r="R66" s="122"/>
      <c r="S66" s="129"/>
      <c r="T66" s="124"/>
      <c r="U66" s="125"/>
      <c r="W66" s="52">
        <f>COUNTIFS(Event_and_Consequence!$BX$6:$BX$500,W$5,Event_and_Consequence!$B$6:$B$500,Facility_Information!$B66)</f>
        <v>0</v>
      </c>
      <c r="X66" s="4">
        <f>COUNTIFS(Event_and_Consequence!$BX$6:$BX$500,X$5,Event_and_Consequence!$B$6:$B$500,Facility_Information!$B66)</f>
        <v>0</v>
      </c>
      <c r="Y66" s="53" t="str">
        <f t="shared" si="1"/>
        <v/>
      </c>
    </row>
    <row r="67" spans="1:25" ht="12" x14ac:dyDescent="0.3">
      <c r="A67" s="126"/>
      <c r="B67" s="119"/>
      <c r="C67" s="119"/>
      <c r="D67" s="119"/>
      <c r="E67" s="119"/>
      <c r="F67" s="119"/>
      <c r="G67" s="119"/>
      <c r="H67" s="119"/>
      <c r="I67" s="119"/>
      <c r="J67" s="120"/>
      <c r="K67" s="119"/>
      <c r="L67" s="119"/>
      <c r="M67" s="119"/>
      <c r="N67" s="119"/>
      <c r="O67" s="121"/>
      <c r="P67" s="122"/>
      <c r="Q67" s="122"/>
      <c r="R67" s="122"/>
      <c r="S67" s="129"/>
      <c r="T67" s="124"/>
      <c r="U67" s="125"/>
      <c r="W67" s="52">
        <f>COUNTIFS(Event_and_Consequence!$BX$6:$BX$500,W$5,Event_and_Consequence!$B$6:$B$500,Facility_Information!$B67)</f>
        <v>0</v>
      </c>
      <c r="X67" s="4">
        <f>COUNTIFS(Event_and_Consequence!$BX$6:$BX$500,X$5,Event_and_Consequence!$B$6:$B$500,Facility_Information!$B67)</f>
        <v>0</v>
      </c>
      <c r="Y67" s="53" t="str">
        <f t="shared" si="1"/>
        <v/>
      </c>
    </row>
    <row r="68" spans="1:25" ht="12" x14ac:dyDescent="0.3">
      <c r="A68" s="126"/>
      <c r="B68" s="119"/>
      <c r="C68" s="119"/>
      <c r="D68" s="119"/>
      <c r="E68" s="119"/>
      <c r="F68" s="119"/>
      <c r="G68" s="119"/>
      <c r="H68" s="119"/>
      <c r="I68" s="119"/>
      <c r="J68" s="120"/>
      <c r="K68" s="119"/>
      <c r="L68" s="119"/>
      <c r="M68" s="119"/>
      <c r="N68" s="119"/>
      <c r="O68" s="121"/>
      <c r="P68" s="122"/>
      <c r="Q68" s="122"/>
      <c r="R68" s="122"/>
      <c r="S68" s="129"/>
      <c r="T68" s="124"/>
      <c r="U68" s="125"/>
      <c r="W68" s="52">
        <f>COUNTIFS(Event_and_Consequence!$BX$6:$BX$500,W$5,Event_and_Consequence!$B$6:$B$500,Facility_Information!$B68)</f>
        <v>0</v>
      </c>
      <c r="X68" s="4">
        <f>COUNTIFS(Event_and_Consequence!$BX$6:$BX$500,X$5,Event_and_Consequence!$B$6:$B$500,Facility_Information!$B68)</f>
        <v>0</v>
      </c>
      <c r="Y68" s="53" t="str">
        <f t="shared" si="1"/>
        <v/>
      </c>
    </row>
    <row r="69" spans="1:25" ht="12" x14ac:dyDescent="0.3">
      <c r="A69" s="126"/>
      <c r="B69" s="119"/>
      <c r="C69" s="119"/>
      <c r="D69" s="119"/>
      <c r="E69" s="119"/>
      <c r="F69" s="119"/>
      <c r="G69" s="119"/>
      <c r="H69" s="119"/>
      <c r="I69" s="119"/>
      <c r="J69" s="120"/>
      <c r="K69" s="119"/>
      <c r="L69" s="119"/>
      <c r="M69" s="119"/>
      <c r="N69" s="119"/>
      <c r="O69" s="121"/>
      <c r="P69" s="122"/>
      <c r="Q69" s="122"/>
      <c r="R69" s="122"/>
      <c r="S69" s="129"/>
      <c r="T69" s="124"/>
      <c r="U69" s="125"/>
      <c r="W69" s="52">
        <f>COUNTIFS(Event_and_Consequence!$BX$6:$BX$500,W$5,Event_and_Consequence!$B$6:$B$500,Facility_Information!$B69)</f>
        <v>0</v>
      </c>
      <c r="X69" s="4">
        <f>COUNTIFS(Event_and_Consequence!$BX$6:$BX$500,X$5,Event_and_Consequence!$B$6:$B$500,Facility_Information!$B69)</f>
        <v>0</v>
      </c>
      <c r="Y69" s="53" t="str">
        <f t="shared" si="1"/>
        <v/>
      </c>
    </row>
    <row r="70" spans="1:25" ht="12" x14ac:dyDescent="0.3">
      <c r="A70" s="126"/>
      <c r="B70" s="119"/>
      <c r="C70" s="119"/>
      <c r="D70" s="119"/>
      <c r="E70" s="119"/>
      <c r="F70" s="119"/>
      <c r="G70" s="119"/>
      <c r="H70" s="119"/>
      <c r="I70" s="119"/>
      <c r="J70" s="120"/>
      <c r="K70" s="119"/>
      <c r="L70" s="119"/>
      <c r="M70" s="119"/>
      <c r="N70" s="119"/>
      <c r="O70" s="121"/>
      <c r="P70" s="122"/>
      <c r="Q70" s="122"/>
      <c r="R70" s="122"/>
      <c r="S70" s="129"/>
      <c r="T70" s="124"/>
      <c r="U70" s="125"/>
      <c r="W70" s="52">
        <f>COUNTIFS(Event_and_Consequence!$BX$6:$BX$500,W$5,Event_and_Consequence!$B$6:$B$500,Facility_Information!$B70)</f>
        <v>0</v>
      </c>
      <c r="X70" s="4">
        <f>COUNTIFS(Event_and_Consequence!$BX$6:$BX$500,X$5,Event_and_Consequence!$B$6:$B$500,Facility_Information!$B70)</f>
        <v>0</v>
      </c>
      <c r="Y70" s="53" t="str">
        <f t="shared" si="1"/>
        <v/>
      </c>
    </row>
    <row r="71" spans="1:25" ht="12" x14ac:dyDescent="0.3">
      <c r="A71" s="126"/>
      <c r="B71" s="119"/>
      <c r="C71" s="119"/>
      <c r="D71" s="119"/>
      <c r="E71" s="119"/>
      <c r="F71" s="119"/>
      <c r="G71" s="119"/>
      <c r="H71" s="119"/>
      <c r="I71" s="119"/>
      <c r="J71" s="120"/>
      <c r="K71" s="119"/>
      <c r="L71" s="119"/>
      <c r="M71" s="119"/>
      <c r="N71" s="119"/>
      <c r="O71" s="121"/>
      <c r="P71" s="122"/>
      <c r="Q71" s="122"/>
      <c r="R71" s="122"/>
      <c r="S71" s="129"/>
      <c r="T71" s="124"/>
      <c r="U71" s="125"/>
      <c r="W71" s="52">
        <f>COUNTIFS(Event_and_Consequence!$BX$6:$BX$500,W$5,Event_and_Consequence!$B$6:$B$500,Facility_Information!$B71)</f>
        <v>0</v>
      </c>
      <c r="X71" s="4">
        <f>COUNTIFS(Event_and_Consequence!$BX$6:$BX$500,X$5,Event_and_Consequence!$B$6:$B$500,Facility_Information!$B71)</f>
        <v>0</v>
      </c>
      <c r="Y71" s="53" t="str">
        <f t="shared" si="1"/>
        <v/>
      </c>
    </row>
    <row r="72" spans="1:25" ht="12" x14ac:dyDescent="0.3">
      <c r="A72" s="126"/>
      <c r="B72" s="119"/>
      <c r="C72" s="119"/>
      <c r="D72" s="119"/>
      <c r="E72" s="119"/>
      <c r="F72" s="119"/>
      <c r="G72" s="119"/>
      <c r="H72" s="119"/>
      <c r="I72" s="119"/>
      <c r="J72" s="120"/>
      <c r="K72" s="119"/>
      <c r="L72" s="119"/>
      <c r="M72" s="119"/>
      <c r="N72" s="119"/>
      <c r="O72" s="121"/>
      <c r="P72" s="122"/>
      <c r="Q72" s="122"/>
      <c r="R72" s="122"/>
      <c r="S72" s="129"/>
      <c r="T72" s="124"/>
      <c r="U72" s="125"/>
      <c r="W72" s="52">
        <f>COUNTIFS(Event_and_Consequence!$BX$6:$BX$500,W$5,Event_and_Consequence!$B$6:$B$500,Facility_Information!$B72)</f>
        <v>0</v>
      </c>
      <c r="X72" s="4">
        <f>COUNTIFS(Event_and_Consequence!$BX$6:$BX$500,X$5,Event_and_Consequence!$B$6:$B$500,Facility_Information!$B72)</f>
        <v>0</v>
      </c>
      <c r="Y72" s="53" t="str">
        <f t="shared" ref="Y72:Y135" si="2">IF(AND(A72&lt;&gt;"",SUM(W72:X72)=0),1,"")</f>
        <v/>
      </c>
    </row>
    <row r="73" spans="1:25" ht="12" x14ac:dyDescent="0.3">
      <c r="A73" s="126"/>
      <c r="B73" s="119"/>
      <c r="C73" s="119"/>
      <c r="D73" s="119"/>
      <c r="E73" s="119"/>
      <c r="F73" s="119"/>
      <c r="G73" s="119"/>
      <c r="H73" s="119"/>
      <c r="I73" s="119"/>
      <c r="J73" s="120"/>
      <c r="K73" s="119"/>
      <c r="L73" s="119"/>
      <c r="M73" s="119"/>
      <c r="N73" s="119"/>
      <c r="O73" s="121"/>
      <c r="P73" s="122"/>
      <c r="Q73" s="122"/>
      <c r="R73" s="122"/>
      <c r="S73" s="129"/>
      <c r="T73" s="124"/>
      <c r="U73" s="125"/>
      <c r="W73" s="52">
        <f>COUNTIFS(Event_and_Consequence!$BX$6:$BX$500,W$5,Event_and_Consequence!$B$6:$B$500,Facility_Information!$B73)</f>
        <v>0</v>
      </c>
      <c r="X73" s="4">
        <f>COUNTIFS(Event_and_Consequence!$BX$6:$BX$500,X$5,Event_and_Consequence!$B$6:$B$500,Facility_Information!$B73)</f>
        <v>0</v>
      </c>
      <c r="Y73" s="53" t="str">
        <f t="shared" si="2"/>
        <v/>
      </c>
    </row>
    <row r="74" spans="1:25" ht="12" x14ac:dyDescent="0.3">
      <c r="A74" s="126"/>
      <c r="B74" s="119"/>
      <c r="C74" s="119"/>
      <c r="D74" s="119"/>
      <c r="E74" s="119"/>
      <c r="F74" s="119"/>
      <c r="G74" s="119"/>
      <c r="H74" s="119"/>
      <c r="I74" s="119"/>
      <c r="J74" s="120"/>
      <c r="K74" s="119"/>
      <c r="L74" s="119"/>
      <c r="M74" s="119"/>
      <c r="N74" s="119"/>
      <c r="O74" s="121"/>
      <c r="P74" s="122"/>
      <c r="Q74" s="122"/>
      <c r="R74" s="122"/>
      <c r="S74" s="129"/>
      <c r="T74" s="124"/>
      <c r="U74" s="125"/>
      <c r="W74" s="52">
        <f>COUNTIFS(Event_and_Consequence!$BX$6:$BX$500,W$5,Event_and_Consequence!$B$6:$B$500,Facility_Information!$B74)</f>
        <v>0</v>
      </c>
      <c r="X74" s="4">
        <f>COUNTIFS(Event_and_Consequence!$BX$6:$BX$500,X$5,Event_and_Consequence!$B$6:$B$500,Facility_Information!$B74)</f>
        <v>0</v>
      </c>
      <c r="Y74" s="53" t="str">
        <f t="shared" si="2"/>
        <v/>
      </c>
    </row>
    <row r="75" spans="1:25" ht="12" x14ac:dyDescent="0.3">
      <c r="A75" s="126"/>
      <c r="B75" s="119"/>
      <c r="C75" s="119"/>
      <c r="D75" s="119"/>
      <c r="E75" s="119"/>
      <c r="F75" s="119"/>
      <c r="G75" s="119"/>
      <c r="H75" s="119"/>
      <c r="I75" s="119"/>
      <c r="J75" s="120"/>
      <c r="K75" s="119"/>
      <c r="L75" s="119"/>
      <c r="M75" s="119"/>
      <c r="N75" s="119"/>
      <c r="O75" s="121"/>
      <c r="P75" s="122"/>
      <c r="Q75" s="122"/>
      <c r="R75" s="122"/>
      <c r="S75" s="129"/>
      <c r="T75" s="124"/>
      <c r="U75" s="125"/>
      <c r="W75" s="52">
        <f>COUNTIFS(Event_and_Consequence!$BX$6:$BX$500,W$5,Event_and_Consequence!$B$6:$B$500,Facility_Information!$B75)</f>
        <v>0</v>
      </c>
      <c r="X75" s="4">
        <f>COUNTIFS(Event_and_Consequence!$BX$6:$BX$500,X$5,Event_and_Consequence!$B$6:$B$500,Facility_Information!$B75)</f>
        <v>0</v>
      </c>
      <c r="Y75" s="53" t="str">
        <f t="shared" si="2"/>
        <v/>
      </c>
    </row>
    <row r="76" spans="1:25" ht="12" x14ac:dyDescent="0.3">
      <c r="A76" s="126"/>
      <c r="B76" s="119"/>
      <c r="C76" s="119"/>
      <c r="D76" s="119"/>
      <c r="E76" s="119"/>
      <c r="F76" s="119"/>
      <c r="G76" s="119"/>
      <c r="H76" s="119"/>
      <c r="I76" s="119"/>
      <c r="J76" s="120"/>
      <c r="K76" s="119"/>
      <c r="L76" s="119"/>
      <c r="M76" s="119"/>
      <c r="N76" s="119"/>
      <c r="O76" s="121"/>
      <c r="P76" s="122"/>
      <c r="Q76" s="122"/>
      <c r="R76" s="122"/>
      <c r="S76" s="129"/>
      <c r="T76" s="124"/>
      <c r="U76" s="125"/>
      <c r="W76" s="52">
        <f>COUNTIFS(Event_and_Consequence!$BX$6:$BX$500,W$5,Event_and_Consequence!$B$6:$B$500,Facility_Information!$B76)</f>
        <v>0</v>
      </c>
      <c r="X76" s="4">
        <f>COUNTIFS(Event_and_Consequence!$BX$6:$BX$500,X$5,Event_and_Consequence!$B$6:$B$500,Facility_Information!$B76)</f>
        <v>0</v>
      </c>
      <c r="Y76" s="53" t="str">
        <f t="shared" si="2"/>
        <v/>
      </c>
    </row>
    <row r="77" spans="1:25" ht="12" x14ac:dyDescent="0.3">
      <c r="A77" s="126"/>
      <c r="B77" s="119"/>
      <c r="C77" s="119"/>
      <c r="D77" s="119"/>
      <c r="E77" s="119"/>
      <c r="F77" s="119"/>
      <c r="G77" s="119"/>
      <c r="H77" s="119"/>
      <c r="I77" s="119"/>
      <c r="J77" s="120"/>
      <c r="K77" s="119"/>
      <c r="L77" s="119"/>
      <c r="M77" s="119"/>
      <c r="N77" s="119"/>
      <c r="O77" s="121"/>
      <c r="P77" s="122"/>
      <c r="Q77" s="122"/>
      <c r="R77" s="122"/>
      <c r="S77" s="129"/>
      <c r="T77" s="124"/>
      <c r="U77" s="125"/>
      <c r="W77" s="52">
        <f>COUNTIFS(Event_and_Consequence!$BX$6:$BX$500,W$5,Event_and_Consequence!$B$6:$B$500,Facility_Information!$B77)</f>
        <v>0</v>
      </c>
      <c r="X77" s="4">
        <f>COUNTIFS(Event_and_Consequence!$BX$6:$BX$500,X$5,Event_and_Consequence!$B$6:$B$500,Facility_Information!$B77)</f>
        <v>0</v>
      </c>
      <c r="Y77" s="53" t="str">
        <f t="shared" si="2"/>
        <v/>
      </c>
    </row>
    <row r="78" spans="1:25" ht="12" x14ac:dyDescent="0.3">
      <c r="A78" s="126"/>
      <c r="B78" s="119"/>
      <c r="C78" s="119"/>
      <c r="D78" s="119"/>
      <c r="E78" s="119"/>
      <c r="F78" s="119"/>
      <c r="G78" s="119"/>
      <c r="H78" s="119"/>
      <c r="I78" s="119"/>
      <c r="J78" s="120"/>
      <c r="K78" s="119"/>
      <c r="L78" s="119"/>
      <c r="M78" s="119"/>
      <c r="N78" s="119"/>
      <c r="O78" s="121"/>
      <c r="P78" s="122"/>
      <c r="Q78" s="122"/>
      <c r="R78" s="122"/>
      <c r="S78" s="129"/>
      <c r="T78" s="124"/>
      <c r="U78" s="125"/>
      <c r="W78" s="52">
        <f>COUNTIFS(Event_and_Consequence!$BX$6:$BX$500,W$5,Event_and_Consequence!$B$6:$B$500,Facility_Information!$B78)</f>
        <v>0</v>
      </c>
      <c r="X78" s="4">
        <f>COUNTIFS(Event_and_Consequence!$BX$6:$BX$500,X$5,Event_and_Consequence!$B$6:$B$500,Facility_Information!$B78)</f>
        <v>0</v>
      </c>
      <c r="Y78" s="53" t="str">
        <f t="shared" si="2"/>
        <v/>
      </c>
    </row>
    <row r="79" spans="1:25" ht="12" x14ac:dyDescent="0.3">
      <c r="A79" s="126"/>
      <c r="B79" s="119"/>
      <c r="C79" s="119"/>
      <c r="D79" s="119"/>
      <c r="E79" s="119"/>
      <c r="F79" s="119"/>
      <c r="G79" s="119"/>
      <c r="H79" s="119"/>
      <c r="I79" s="119"/>
      <c r="J79" s="120"/>
      <c r="K79" s="119"/>
      <c r="L79" s="119"/>
      <c r="M79" s="119"/>
      <c r="N79" s="119"/>
      <c r="O79" s="121"/>
      <c r="P79" s="122"/>
      <c r="Q79" s="122"/>
      <c r="R79" s="122"/>
      <c r="S79" s="129"/>
      <c r="T79" s="124"/>
      <c r="U79" s="125"/>
      <c r="W79" s="52">
        <f>COUNTIFS(Event_and_Consequence!$BX$6:$BX$500,W$5,Event_and_Consequence!$B$6:$B$500,Facility_Information!$B79)</f>
        <v>0</v>
      </c>
      <c r="X79" s="4">
        <f>COUNTIFS(Event_and_Consequence!$BX$6:$BX$500,X$5,Event_and_Consequence!$B$6:$B$500,Facility_Information!$B79)</f>
        <v>0</v>
      </c>
      <c r="Y79" s="53" t="str">
        <f t="shared" si="2"/>
        <v/>
      </c>
    </row>
    <row r="80" spans="1:25" ht="12" x14ac:dyDescent="0.3">
      <c r="A80" s="126"/>
      <c r="B80" s="119"/>
      <c r="C80" s="119"/>
      <c r="D80" s="119"/>
      <c r="E80" s="119"/>
      <c r="F80" s="119"/>
      <c r="G80" s="119"/>
      <c r="H80" s="119"/>
      <c r="I80" s="119"/>
      <c r="J80" s="120"/>
      <c r="K80" s="119"/>
      <c r="L80" s="119"/>
      <c r="M80" s="119"/>
      <c r="N80" s="119"/>
      <c r="O80" s="121"/>
      <c r="P80" s="122"/>
      <c r="Q80" s="122"/>
      <c r="R80" s="122"/>
      <c r="S80" s="129"/>
      <c r="T80" s="124"/>
      <c r="U80" s="125"/>
      <c r="W80" s="52">
        <f>COUNTIFS(Event_and_Consequence!$BX$6:$BX$500,W$5,Event_and_Consequence!$B$6:$B$500,Facility_Information!$B80)</f>
        <v>0</v>
      </c>
      <c r="X80" s="4">
        <f>COUNTIFS(Event_and_Consequence!$BX$6:$BX$500,X$5,Event_and_Consequence!$B$6:$B$500,Facility_Information!$B80)</f>
        <v>0</v>
      </c>
      <c r="Y80" s="53" t="str">
        <f t="shared" si="2"/>
        <v/>
      </c>
    </row>
    <row r="81" spans="1:25" ht="12" x14ac:dyDescent="0.3">
      <c r="A81" s="126"/>
      <c r="B81" s="119"/>
      <c r="C81" s="119"/>
      <c r="D81" s="119"/>
      <c r="E81" s="119"/>
      <c r="F81" s="119"/>
      <c r="G81" s="119"/>
      <c r="H81" s="119"/>
      <c r="I81" s="119"/>
      <c r="J81" s="120"/>
      <c r="K81" s="119"/>
      <c r="L81" s="119"/>
      <c r="M81" s="119"/>
      <c r="N81" s="119"/>
      <c r="O81" s="121"/>
      <c r="P81" s="122"/>
      <c r="Q81" s="122"/>
      <c r="R81" s="122"/>
      <c r="S81" s="129"/>
      <c r="T81" s="124"/>
      <c r="U81" s="125"/>
      <c r="W81" s="52">
        <f>COUNTIFS(Event_and_Consequence!$BX$6:$BX$500,W$5,Event_and_Consequence!$B$6:$B$500,Facility_Information!$B81)</f>
        <v>0</v>
      </c>
      <c r="X81" s="4">
        <f>COUNTIFS(Event_and_Consequence!$BX$6:$BX$500,X$5,Event_and_Consequence!$B$6:$B$500,Facility_Information!$B81)</f>
        <v>0</v>
      </c>
      <c r="Y81" s="53" t="str">
        <f t="shared" si="2"/>
        <v/>
      </c>
    </row>
    <row r="82" spans="1:25" ht="12" x14ac:dyDescent="0.3">
      <c r="A82" s="126"/>
      <c r="B82" s="119"/>
      <c r="C82" s="119"/>
      <c r="D82" s="119"/>
      <c r="E82" s="119"/>
      <c r="F82" s="119"/>
      <c r="G82" s="119"/>
      <c r="H82" s="119"/>
      <c r="I82" s="119"/>
      <c r="J82" s="120"/>
      <c r="K82" s="119"/>
      <c r="L82" s="119"/>
      <c r="M82" s="119"/>
      <c r="N82" s="119"/>
      <c r="O82" s="121"/>
      <c r="P82" s="122"/>
      <c r="Q82" s="122"/>
      <c r="R82" s="122"/>
      <c r="S82" s="129"/>
      <c r="T82" s="124"/>
      <c r="U82" s="125"/>
      <c r="W82" s="52">
        <f>COUNTIFS(Event_and_Consequence!$BX$6:$BX$500,W$5,Event_and_Consequence!$B$6:$B$500,Facility_Information!$B82)</f>
        <v>0</v>
      </c>
      <c r="X82" s="4">
        <f>COUNTIFS(Event_and_Consequence!$BX$6:$BX$500,X$5,Event_and_Consequence!$B$6:$B$500,Facility_Information!$B82)</f>
        <v>0</v>
      </c>
      <c r="Y82" s="53" t="str">
        <f t="shared" si="2"/>
        <v/>
      </c>
    </row>
    <row r="83" spans="1:25" ht="12" x14ac:dyDescent="0.3">
      <c r="A83" s="126"/>
      <c r="B83" s="119"/>
      <c r="C83" s="119"/>
      <c r="D83" s="119"/>
      <c r="E83" s="119"/>
      <c r="F83" s="119"/>
      <c r="G83" s="119"/>
      <c r="H83" s="119"/>
      <c r="I83" s="119"/>
      <c r="J83" s="120"/>
      <c r="K83" s="119"/>
      <c r="L83" s="119"/>
      <c r="M83" s="119"/>
      <c r="N83" s="119"/>
      <c r="O83" s="121"/>
      <c r="P83" s="122"/>
      <c r="Q83" s="122"/>
      <c r="R83" s="122"/>
      <c r="S83" s="129"/>
      <c r="T83" s="124"/>
      <c r="U83" s="125"/>
      <c r="W83" s="52">
        <f>COUNTIFS(Event_and_Consequence!$BX$6:$BX$500,W$5,Event_and_Consequence!$B$6:$B$500,Facility_Information!$B83)</f>
        <v>0</v>
      </c>
      <c r="X83" s="4">
        <f>COUNTIFS(Event_and_Consequence!$BX$6:$BX$500,X$5,Event_and_Consequence!$B$6:$B$500,Facility_Information!$B83)</f>
        <v>0</v>
      </c>
      <c r="Y83" s="53" t="str">
        <f t="shared" si="2"/>
        <v/>
      </c>
    </row>
    <row r="84" spans="1:25" ht="12" x14ac:dyDescent="0.3">
      <c r="A84" s="126"/>
      <c r="B84" s="119"/>
      <c r="C84" s="119"/>
      <c r="D84" s="119"/>
      <c r="E84" s="119"/>
      <c r="F84" s="119"/>
      <c r="G84" s="119"/>
      <c r="H84" s="119"/>
      <c r="I84" s="119"/>
      <c r="J84" s="120"/>
      <c r="K84" s="119"/>
      <c r="L84" s="119"/>
      <c r="M84" s="119"/>
      <c r="N84" s="119"/>
      <c r="O84" s="121"/>
      <c r="P84" s="122"/>
      <c r="Q84" s="122"/>
      <c r="R84" s="122"/>
      <c r="S84" s="129"/>
      <c r="T84" s="124"/>
      <c r="U84" s="125"/>
      <c r="W84" s="52">
        <f>COUNTIFS(Event_and_Consequence!$BX$6:$BX$500,W$5,Event_and_Consequence!$B$6:$B$500,Facility_Information!$B84)</f>
        <v>0</v>
      </c>
      <c r="X84" s="4">
        <f>COUNTIFS(Event_and_Consequence!$BX$6:$BX$500,X$5,Event_and_Consequence!$B$6:$B$500,Facility_Information!$B84)</f>
        <v>0</v>
      </c>
      <c r="Y84" s="53" t="str">
        <f t="shared" si="2"/>
        <v/>
      </c>
    </row>
    <row r="85" spans="1:25" ht="12" x14ac:dyDescent="0.3">
      <c r="A85" s="126"/>
      <c r="B85" s="119"/>
      <c r="C85" s="119"/>
      <c r="D85" s="119"/>
      <c r="E85" s="119"/>
      <c r="F85" s="119"/>
      <c r="G85" s="119"/>
      <c r="H85" s="119"/>
      <c r="I85" s="119"/>
      <c r="J85" s="120"/>
      <c r="K85" s="119"/>
      <c r="L85" s="119"/>
      <c r="M85" s="119"/>
      <c r="N85" s="119"/>
      <c r="O85" s="121"/>
      <c r="P85" s="122"/>
      <c r="Q85" s="122"/>
      <c r="R85" s="122"/>
      <c r="S85" s="129"/>
      <c r="T85" s="124"/>
      <c r="U85" s="125"/>
      <c r="W85" s="52">
        <f>COUNTIFS(Event_and_Consequence!$BX$6:$BX$500,W$5,Event_and_Consequence!$B$6:$B$500,Facility_Information!$B85)</f>
        <v>0</v>
      </c>
      <c r="X85" s="4">
        <f>COUNTIFS(Event_and_Consequence!$BX$6:$BX$500,X$5,Event_and_Consequence!$B$6:$B$500,Facility_Information!$B85)</f>
        <v>0</v>
      </c>
      <c r="Y85" s="53" t="str">
        <f t="shared" si="2"/>
        <v/>
      </c>
    </row>
    <row r="86" spans="1:25" ht="12" x14ac:dyDescent="0.3">
      <c r="A86" s="126"/>
      <c r="B86" s="119"/>
      <c r="C86" s="119"/>
      <c r="D86" s="119"/>
      <c r="E86" s="119"/>
      <c r="F86" s="119"/>
      <c r="G86" s="119"/>
      <c r="H86" s="119"/>
      <c r="I86" s="119"/>
      <c r="J86" s="120"/>
      <c r="K86" s="119"/>
      <c r="L86" s="119"/>
      <c r="M86" s="119"/>
      <c r="N86" s="119"/>
      <c r="O86" s="121"/>
      <c r="P86" s="122"/>
      <c r="Q86" s="122"/>
      <c r="R86" s="122"/>
      <c r="S86" s="129"/>
      <c r="T86" s="124"/>
      <c r="U86" s="125"/>
      <c r="W86" s="52">
        <f>COUNTIFS(Event_and_Consequence!$BX$6:$BX$500,W$5,Event_and_Consequence!$B$6:$B$500,Facility_Information!$B86)</f>
        <v>0</v>
      </c>
      <c r="X86" s="4">
        <f>COUNTIFS(Event_and_Consequence!$BX$6:$BX$500,X$5,Event_and_Consequence!$B$6:$B$500,Facility_Information!$B86)</f>
        <v>0</v>
      </c>
      <c r="Y86" s="53" t="str">
        <f t="shared" si="2"/>
        <v/>
      </c>
    </row>
    <row r="87" spans="1:25" ht="12" x14ac:dyDescent="0.3">
      <c r="A87" s="126"/>
      <c r="B87" s="119"/>
      <c r="C87" s="119"/>
      <c r="D87" s="119"/>
      <c r="E87" s="119"/>
      <c r="F87" s="119"/>
      <c r="G87" s="119"/>
      <c r="H87" s="119"/>
      <c r="I87" s="119"/>
      <c r="J87" s="120"/>
      <c r="K87" s="119"/>
      <c r="L87" s="119"/>
      <c r="M87" s="119"/>
      <c r="N87" s="119"/>
      <c r="O87" s="121"/>
      <c r="P87" s="122"/>
      <c r="Q87" s="122"/>
      <c r="R87" s="122"/>
      <c r="S87" s="129"/>
      <c r="T87" s="124"/>
      <c r="U87" s="125"/>
      <c r="W87" s="52">
        <f>COUNTIFS(Event_and_Consequence!$BX$6:$BX$500,W$5,Event_and_Consequence!$B$6:$B$500,Facility_Information!$B87)</f>
        <v>0</v>
      </c>
      <c r="X87" s="4">
        <f>COUNTIFS(Event_and_Consequence!$BX$6:$BX$500,X$5,Event_and_Consequence!$B$6:$B$500,Facility_Information!$B87)</f>
        <v>0</v>
      </c>
      <c r="Y87" s="53" t="str">
        <f t="shared" si="2"/>
        <v/>
      </c>
    </row>
    <row r="88" spans="1:25" ht="12" x14ac:dyDescent="0.3">
      <c r="A88" s="126"/>
      <c r="B88" s="119"/>
      <c r="C88" s="119"/>
      <c r="D88" s="119"/>
      <c r="E88" s="119"/>
      <c r="F88" s="119"/>
      <c r="G88" s="119"/>
      <c r="H88" s="119"/>
      <c r="I88" s="119"/>
      <c r="J88" s="120"/>
      <c r="K88" s="119"/>
      <c r="L88" s="119"/>
      <c r="M88" s="119"/>
      <c r="N88" s="119"/>
      <c r="O88" s="121"/>
      <c r="P88" s="122"/>
      <c r="Q88" s="122"/>
      <c r="R88" s="122"/>
      <c r="S88" s="129"/>
      <c r="T88" s="124"/>
      <c r="U88" s="125"/>
      <c r="W88" s="52">
        <f>COUNTIFS(Event_and_Consequence!$BX$6:$BX$500,W$5,Event_and_Consequence!$B$6:$B$500,Facility_Information!$B88)</f>
        <v>0</v>
      </c>
      <c r="X88" s="4">
        <f>COUNTIFS(Event_and_Consequence!$BX$6:$BX$500,X$5,Event_and_Consequence!$B$6:$B$500,Facility_Information!$B88)</f>
        <v>0</v>
      </c>
      <c r="Y88" s="53" t="str">
        <f t="shared" si="2"/>
        <v/>
      </c>
    </row>
    <row r="89" spans="1:25" ht="12" x14ac:dyDescent="0.3">
      <c r="A89" s="126"/>
      <c r="B89" s="119"/>
      <c r="C89" s="119"/>
      <c r="D89" s="119"/>
      <c r="E89" s="119"/>
      <c r="F89" s="119"/>
      <c r="G89" s="119"/>
      <c r="H89" s="119"/>
      <c r="I89" s="119"/>
      <c r="J89" s="120"/>
      <c r="K89" s="119"/>
      <c r="L89" s="119"/>
      <c r="M89" s="119"/>
      <c r="N89" s="119"/>
      <c r="O89" s="121"/>
      <c r="P89" s="122"/>
      <c r="Q89" s="122"/>
      <c r="R89" s="122"/>
      <c r="S89" s="129"/>
      <c r="T89" s="124"/>
      <c r="U89" s="125"/>
      <c r="W89" s="52">
        <f>COUNTIFS(Event_and_Consequence!$BX$6:$BX$500,W$5,Event_and_Consequence!$B$6:$B$500,Facility_Information!$B89)</f>
        <v>0</v>
      </c>
      <c r="X89" s="4">
        <f>COUNTIFS(Event_and_Consequence!$BX$6:$BX$500,X$5,Event_and_Consequence!$B$6:$B$500,Facility_Information!$B89)</f>
        <v>0</v>
      </c>
      <c r="Y89" s="53" t="str">
        <f t="shared" si="2"/>
        <v/>
      </c>
    </row>
    <row r="90" spans="1:25" ht="12" x14ac:dyDescent="0.3">
      <c r="A90" s="126"/>
      <c r="B90" s="119"/>
      <c r="C90" s="119"/>
      <c r="D90" s="119"/>
      <c r="E90" s="119"/>
      <c r="F90" s="119"/>
      <c r="G90" s="119"/>
      <c r="H90" s="119"/>
      <c r="I90" s="119"/>
      <c r="J90" s="120"/>
      <c r="K90" s="119"/>
      <c r="L90" s="119"/>
      <c r="M90" s="119"/>
      <c r="N90" s="119"/>
      <c r="O90" s="121"/>
      <c r="P90" s="122"/>
      <c r="Q90" s="122"/>
      <c r="R90" s="122"/>
      <c r="S90" s="129"/>
      <c r="T90" s="124"/>
      <c r="U90" s="125"/>
      <c r="W90" s="52">
        <f>COUNTIFS(Event_and_Consequence!$BX$6:$BX$500,W$5,Event_and_Consequence!$B$6:$B$500,Facility_Information!$B90)</f>
        <v>0</v>
      </c>
      <c r="X90" s="4">
        <f>COUNTIFS(Event_and_Consequence!$BX$6:$BX$500,X$5,Event_and_Consequence!$B$6:$B$500,Facility_Information!$B90)</f>
        <v>0</v>
      </c>
      <c r="Y90" s="53" t="str">
        <f t="shared" si="2"/>
        <v/>
      </c>
    </row>
    <row r="91" spans="1:25" ht="12" x14ac:dyDescent="0.3">
      <c r="A91" s="126"/>
      <c r="B91" s="119"/>
      <c r="C91" s="119"/>
      <c r="D91" s="119"/>
      <c r="E91" s="119"/>
      <c r="F91" s="119"/>
      <c r="G91" s="119"/>
      <c r="H91" s="119"/>
      <c r="I91" s="119"/>
      <c r="J91" s="120"/>
      <c r="K91" s="119"/>
      <c r="L91" s="119"/>
      <c r="M91" s="119"/>
      <c r="N91" s="119"/>
      <c r="O91" s="121"/>
      <c r="P91" s="122"/>
      <c r="Q91" s="122"/>
      <c r="R91" s="122"/>
      <c r="S91" s="129"/>
      <c r="T91" s="124"/>
      <c r="U91" s="125"/>
      <c r="W91" s="52">
        <f>COUNTIFS(Event_and_Consequence!$BX$6:$BX$500,W$5,Event_and_Consequence!$B$6:$B$500,Facility_Information!$B91)</f>
        <v>0</v>
      </c>
      <c r="X91" s="4">
        <f>COUNTIFS(Event_and_Consequence!$BX$6:$BX$500,X$5,Event_and_Consequence!$B$6:$B$500,Facility_Information!$B91)</f>
        <v>0</v>
      </c>
      <c r="Y91" s="53" t="str">
        <f t="shared" si="2"/>
        <v/>
      </c>
    </row>
    <row r="92" spans="1:25" ht="12" x14ac:dyDescent="0.3">
      <c r="A92" s="126"/>
      <c r="B92" s="119"/>
      <c r="C92" s="119"/>
      <c r="D92" s="119"/>
      <c r="E92" s="119"/>
      <c r="F92" s="119"/>
      <c r="G92" s="119"/>
      <c r="H92" s="119"/>
      <c r="I92" s="119"/>
      <c r="J92" s="120"/>
      <c r="K92" s="119"/>
      <c r="L92" s="119"/>
      <c r="M92" s="119"/>
      <c r="N92" s="119"/>
      <c r="O92" s="121"/>
      <c r="P92" s="122"/>
      <c r="Q92" s="122"/>
      <c r="R92" s="122"/>
      <c r="S92" s="129"/>
      <c r="T92" s="124"/>
      <c r="U92" s="125"/>
      <c r="W92" s="52">
        <f>COUNTIFS(Event_and_Consequence!$BX$6:$BX$500,W$5,Event_and_Consequence!$B$6:$B$500,Facility_Information!$B92)</f>
        <v>0</v>
      </c>
      <c r="X92" s="4">
        <f>COUNTIFS(Event_and_Consequence!$BX$6:$BX$500,X$5,Event_and_Consequence!$B$6:$B$500,Facility_Information!$B92)</f>
        <v>0</v>
      </c>
      <c r="Y92" s="53" t="str">
        <f t="shared" si="2"/>
        <v/>
      </c>
    </row>
    <row r="93" spans="1:25" ht="12" x14ac:dyDescent="0.3">
      <c r="A93" s="126"/>
      <c r="B93" s="119"/>
      <c r="C93" s="119"/>
      <c r="D93" s="119"/>
      <c r="E93" s="119"/>
      <c r="F93" s="119"/>
      <c r="G93" s="119"/>
      <c r="H93" s="119"/>
      <c r="I93" s="119"/>
      <c r="J93" s="120"/>
      <c r="K93" s="119"/>
      <c r="L93" s="119"/>
      <c r="M93" s="119"/>
      <c r="N93" s="119"/>
      <c r="O93" s="121"/>
      <c r="P93" s="122"/>
      <c r="Q93" s="122"/>
      <c r="R93" s="122"/>
      <c r="S93" s="129"/>
      <c r="T93" s="124"/>
      <c r="U93" s="125"/>
      <c r="W93" s="52">
        <f>COUNTIFS(Event_and_Consequence!$BX$6:$BX$500,W$5,Event_and_Consequence!$B$6:$B$500,Facility_Information!$B93)</f>
        <v>0</v>
      </c>
      <c r="X93" s="4">
        <f>COUNTIFS(Event_and_Consequence!$BX$6:$BX$500,X$5,Event_and_Consequence!$B$6:$B$500,Facility_Information!$B93)</f>
        <v>0</v>
      </c>
      <c r="Y93" s="53" t="str">
        <f t="shared" si="2"/>
        <v/>
      </c>
    </row>
    <row r="94" spans="1:25" ht="12" x14ac:dyDescent="0.3">
      <c r="A94" s="126"/>
      <c r="B94" s="119"/>
      <c r="C94" s="119"/>
      <c r="D94" s="119"/>
      <c r="E94" s="119"/>
      <c r="F94" s="119"/>
      <c r="G94" s="119"/>
      <c r="H94" s="119"/>
      <c r="I94" s="119"/>
      <c r="J94" s="120"/>
      <c r="K94" s="119"/>
      <c r="L94" s="119"/>
      <c r="M94" s="119"/>
      <c r="N94" s="119"/>
      <c r="O94" s="121"/>
      <c r="P94" s="122"/>
      <c r="Q94" s="122"/>
      <c r="R94" s="122"/>
      <c r="S94" s="129"/>
      <c r="T94" s="124"/>
      <c r="U94" s="125"/>
      <c r="W94" s="52">
        <f>COUNTIFS(Event_and_Consequence!$BX$6:$BX$500,W$5,Event_and_Consequence!$B$6:$B$500,Facility_Information!$B94)</f>
        <v>0</v>
      </c>
      <c r="X94" s="4">
        <f>COUNTIFS(Event_and_Consequence!$BX$6:$BX$500,X$5,Event_and_Consequence!$B$6:$B$500,Facility_Information!$B94)</f>
        <v>0</v>
      </c>
      <c r="Y94" s="53" t="str">
        <f t="shared" si="2"/>
        <v/>
      </c>
    </row>
    <row r="95" spans="1:25" ht="12" x14ac:dyDescent="0.3">
      <c r="A95" s="126"/>
      <c r="B95" s="119"/>
      <c r="C95" s="119"/>
      <c r="D95" s="119"/>
      <c r="E95" s="119"/>
      <c r="F95" s="119"/>
      <c r="G95" s="119"/>
      <c r="H95" s="119"/>
      <c r="I95" s="119"/>
      <c r="J95" s="120"/>
      <c r="K95" s="119"/>
      <c r="L95" s="119"/>
      <c r="M95" s="119"/>
      <c r="N95" s="119"/>
      <c r="O95" s="121"/>
      <c r="P95" s="122"/>
      <c r="Q95" s="122"/>
      <c r="R95" s="122"/>
      <c r="S95" s="129"/>
      <c r="T95" s="124"/>
      <c r="U95" s="125"/>
      <c r="W95" s="52">
        <f>COUNTIFS(Event_and_Consequence!$BX$6:$BX$500,W$5,Event_and_Consequence!$B$6:$B$500,Facility_Information!$B95)</f>
        <v>0</v>
      </c>
      <c r="X95" s="4">
        <f>COUNTIFS(Event_and_Consequence!$BX$6:$BX$500,X$5,Event_and_Consequence!$B$6:$B$500,Facility_Information!$B95)</f>
        <v>0</v>
      </c>
      <c r="Y95" s="53" t="str">
        <f t="shared" si="2"/>
        <v/>
      </c>
    </row>
    <row r="96" spans="1:25" ht="12" x14ac:dyDescent="0.3">
      <c r="A96" s="126"/>
      <c r="B96" s="119"/>
      <c r="C96" s="119"/>
      <c r="D96" s="119"/>
      <c r="E96" s="119"/>
      <c r="F96" s="119"/>
      <c r="G96" s="119"/>
      <c r="H96" s="119"/>
      <c r="I96" s="119"/>
      <c r="J96" s="120"/>
      <c r="K96" s="119"/>
      <c r="L96" s="119"/>
      <c r="M96" s="119"/>
      <c r="N96" s="119"/>
      <c r="O96" s="121"/>
      <c r="P96" s="122"/>
      <c r="Q96" s="122"/>
      <c r="R96" s="122"/>
      <c r="S96" s="129"/>
      <c r="T96" s="124"/>
      <c r="U96" s="125"/>
      <c r="W96" s="52">
        <f>COUNTIFS(Event_and_Consequence!$BX$6:$BX$500,W$5,Event_and_Consequence!$B$6:$B$500,Facility_Information!$B96)</f>
        <v>0</v>
      </c>
      <c r="X96" s="4">
        <f>COUNTIFS(Event_and_Consequence!$BX$6:$BX$500,X$5,Event_and_Consequence!$B$6:$B$500,Facility_Information!$B96)</f>
        <v>0</v>
      </c>
      <c r="Y96" s="53" t="str">
        <f t="shared" si="2"/>
        <v/>
      </c>
    </row>
    <row r="97" spans="1:25" ht="12" x14ac:dyDescent="0.3">
      <c r="A97" s="126"/>
      <c r="B97" s="119"/>
      <c r="C97" s="119"/>
      <c r="D97" s="119"/>
      <c r="E97" s="119"/>
      <c r="F97" s="119"/>
      <c r="G97" s="119"/>
      <c r="H97" s="119"/>
      <c r="I97" s="119"/>
      <c r="J97" s="120"/>
      <c r="K97" s="119"/>
      <c r="L97" s="119"/>
      <c r="M97" s="119"/>
      <c r="N97" s="119"/>
      <c r="O97" s="121"/>
      <c r="P97" s="122"/>
      <c r="Q97" s="122"/>
      <c r="R97" s="122"/>
      <c r="S97" s="129"/>
      <c r="T97" s="124"/>
      <c r="U97" s="125"/>
      <c r="W97" s="52">
        <f>COUNTIFS(Event_and_Consequence!$BX$6:$BX$500,W$5,Event_and_Consequence!$B$6:$B$500,Facility_Information!$B97)</f>
        <v>0</v>
      </c>
      <c r="X97" s="4">
        <f>COUNTIFS(Event_and_Consequence!$BX$6:$BX$500,X$5,Event_and_Consequence!$B$6:$B$500,Facility_Information!$B97)</f>
        <v>0</v>
      </c>
      <c r="Y97" s="53" t="str">
        <f t="shared" si="2"/>
        <v/>
      </c>
    </row>
    <row r="98" spans="1:25" ht="12" x14ac:dyDescent="0.3">
      <c r="A98" s="126"/>
      <c r="B98" s="119"/>
      <c r="C98" s="119"/>
      <c r="D98" s="119"/>
      <c r="E98" s="119"/>
      <c r="F98" s="119"/>
      <c r="G98" s="119"/>
      <c r="H98" s="119"/>
      <c r="I98" s="119"/>
      <c r="J98" s="120"/>
      <c r="K98" s="119"/>
      <c r="L98" s="119"/>
      <c r="M98" s="119"/>
      <c r="N98" s="119"/>
      <c r="O98" s="121"/>
      <c r="P98" s="122"/>
      <c r="Q98" s="122"/>
      <c r="R98" s="122"/>
      <c r="S98" s="129"/>
      <c r="T98" s="124"/>
      <c r="U98" s="125"/>
      <c r="W98" s="52">
        <f>COUNTIFS(Event_and_Consequence!$BX$6:$BX$500,W$5,Event_and_Consequence!$B$6:$B$500,Facility_Information!$B98)</f>
        <v>0</v>
      </c>
      <c r="X98" s="4">
        <f>COUNTIFS(Event_and_Consequence!$BX$6:$BX$500,X$5,Event_and_Consequence!$B$6:$B$500,Facility_Information!$B98)</f>
        <v>0</v>
      </c>
      <c r="Y98" s="53" t="str">
        <f t="shared" si="2"/>
        <v/>
      </c>
    </row>
    <row r="99" spans="1:25" ht="12" x14ac:dyDescent="0.3">
      <c r="A99" s="126"/>
      <c r="B99" s="119"/>
      <c r="C99" s="119"/>
      <c r="D99" s="119"/>
      <c r="E99" s="119"/>
      <c r="F99" s="119"/>
      <c r="G99" s="119"/>
      <c r="H99" s="119"/>
      <c r="I99" s="119"/>
      <c r="J99" s="120"/>
      <c r="K99" s="119"/>
      <c r="L99" s="119"/>
      <c r="M99" s="119"/>
      <c r="N99" s="119"/>
      <c r="O99" s="121"/>
      <c r="P99" s="122"/>
      <c r="Q99" s="122"/>
      <c r="R99" s="122"/>
      <c r="S99" s="129"/>
      <c r="T99" s="124"/>
      <c r="U99" s="125"/>
      <c r="W99" s="52">
        <f>COUNTIFS(Event_and_Consequence!$BX$6:$BX$500,W$5,Event_and_Consequence!$B$6:$B$500,Facility_Information!$B99)</f>
        <v>0</v>
      </c>
      <c r="X99" s="4">
        <f>COUNTIFS(Event_and_Consequence!$BX$6:$BX$500,X$5,Event_and_Consequence!$B$6:$B$500,Facility_Information!$B99)</f>
        <v>0</v>
      </c>
      <c r="Y99" s="53" t="str">
        <f t="shared" si="2"/>
        <v/>
      </c>
    </row>
    <row r="100" spans="1:25" ht="12" x14ac:dyDescent="0.3">
      <c r="A100" s="126"/>
      <c r="B100" s="119"/>
      <c r="C100" s="119"/>
      <c r="D100" s="119"/>
      <c r="E100" s="119"/>
      <c r="F100" s="119"/>
      <c r="G100" s="119"/>
      <c r="H100" s="119"/>
      <c r="I100" s="119"/>
      <c r="J100" s="120"/>
      <c r="K100" s="119"/>
      <c r="L100" s="119"/>
      <c r="M100" s="119"/>
      <c r="N100" s="119"/>
      <c r="O100" s="121"/>
      <c r="P100" s="122"/>
      <c r="Q100" s="122"/>
      <c r="R100" s="122"/>
      <c r="S100" s="129"/>
      <c r="T100" s="124"/>
      <c r="U100" s="125"/>
      <c r="W100" s="52">
        <f>COUNTIFS(Event_and_Consequence!$BX$6:$BX$500,W$5,Event_and_Consequence!$B$6:$B$500,Facility_Information!$B100)</f>
        <v>0</v>
      </c>
      <c r="X100" s="4">
        <f>COUNTIFS(Event_and_Consequence!$BX$6:$BX$500,X$5,Event_and_Consequence!$B$6:$B$500,Facility_Information!$B100)</f>
        <v>0</v>
      </c>
      <c r="Y100" s="53" t="str">
        <f t="shared" si="2"/>
        <v/>
      </c>
    </row>
    <row r="101" spans="1:25" ht="12" x14ac:dyDescent="0.3">
      <c r="A101" s="126"/>
      <c r="B101" s="119"/>
      <c r="C101" s="119"/>
      <c r="D101" s="119"/>
      <c r="E101" s="119"/>
      <c r="F101" s="119"/>
      <c r="G101" s="119"/>
      <c r="H101" s="119"/>
      <c r="I101" s="119"/>
      <c r="J101" s="120"/>
      <c r="K101" s="119"/>
      <c r="L101" s="119"/>
      <c r="M101" s="119"/>
      <c r="N101" s="119"/>
      <c r="O101" s="121"/>
      <c r="P101" s="122"/>
      <c r="Q101" s="122"/>
      <c r="R101" s="122"/>
      <c r="S101" s="129"/>
      <c r="T101" s="124"/>
      <c r="U101" s="125"/>
      <c r="W101" s="52">
        <f>COUNTIFS(Event_and_Consequence!$BX$6:$BX$500,W$5,Event_and_Consequence!$B$6:$B$500,Facility_Information!$B101)</f>
        <v>0</v>
      </c>
      <c r="X101" s="4">
        <f>COUNTIFS(Event_and_Consequence!$BX$6:$BX$500,X$5,Event_and_Consequence!$B$6:$B$500,Facility_Information!$B101)</f>
        <v>0</v>
      </c>
      <c r="Y101" s="53" t="str">
        <f t="shared" si="2"/>
        <v/>
      </c>
    </row>
    <row r="102" spans="1:25" ht="12" x14ac:dyDescent="0.3">
      <c r="A102" s="126"/>
      <c r="B102" s="119"/>
      <c r="C102" s="119"/>
      <c r="D102" s="119"/>
      <c r="E102" s="119"/>
      <c r="F102" s="119"/>
      <c r="G102" s="119"/>
      <c r="H102" s="119"/>
      <c r="I102" s="119"/>
      <c r="J102" s="120"/>
      <c r="K102" s="119"/>
      <c r="L102" s="119"/>
      <c r="M102" s="119"/>
      <c r="N102" s="119"/>
      <c r="O102" s="121"/>
      <c r="P102" s="122"/>
      <c r="Q102" s="122"/>
      <c r="R102" s="122"/>
      <c r="S102" s="129"/>
      <c r="T102" s="124"/>
      <c r="U102" s="125"/>
      <c r="W102" s="52">
        <f>COUNTIFS(Event_and_Consequence!$BX$6:$BX$500,W$5,Event_and_Consequence!$B$6:$B$500,Facility_Information!$B102)</f>
        <v>0</v>
      </c>
      <c r="X102" s="4">
        <f>COUNTIFS(Event_and_Consequence!$BX$6:$BX$500,X$5,Event_and_Consequence!$B$6:$B$500,Facility_Information!$B102)</f>
        <v>0</v>
      </c>
      <c r="Y102" s="53" t="str">
        <f t="shared" si="2"/>
        <v/>
      </c>
    </row>
    <row r="103" spans="1:25" ht="12" x14ac:dyDescent="0.3">
      <c r="A103" s="126"/>
      <c r="B103" s="119"/>
      <c r="C103" s="119"/>
      <c r="D103" s="119"/>
      <c r="E103" s="119"/>
      <c r="F103" s="119"/>
      <c r="G103" s="119"/>
      <c r="H103" s="119"/>
      <c r="I103" s="119"/>
      <c r="J103" s="120"/>
      <c r="K103" s="119"/>
      <c r="L103" s="119"/>
      <c r="M103" s="119"/>
      <c r="N103" s="119"/>
      <c r="O103" s="121"/>
      <c r="P103" s="122"/>
      <c r="Q103" s="122"/>
      <c r="R103" s="122"/>
      <c r="S103" s="129"/>
      <c r="T103" s="124"/>
      <c r="U103" s="125"/>
      <c r="W103" s="52">
        <f>COUNTIFS(Event_and_Consequence!$BX$6:$BX$500,W$5,Event_and_Consequence!$B$6:$B$500,Facility_Information!$B103)</f>
        <v>0</v>
      </c>
      <c r="X103" s="4">
        <f>COUNTIFS(Event_and_Consequence!$BX$6:$BX$500,X$5,Event_and_Consequence!$B$6:$B$500,Facility_Information!$B103)</f>
        <v>0</v>
      </c>
      <c r="Y103" s="53" t="str">
        <f t="shared" si="2"/>
        <v/>
      </c>
    </row>
    <row r="104" spans="1:25" ht="12" x14ac:dyDescent="0.3">
      <c r="A104" s="126"/>
      <c r="B104" s="119"/>
      <c r="C104" s="119"/>
      <c r="D104" s="119"/>
      <c r="E104" s="119"/>
      <c r="F104" s="119"/>
      <c r="G104" s="119"/>
      <c r="H104" s="119"/>
      <c r="I104" s="119"/>
      <c r="J104" s="120"/>
      <c r="K104" s="119"/>
      <c r="L104" s="119"/>
      <c r="M104" s="119"/>
      <c r="N104" s="119"/>
      <c r="O104" s="121"/>
      <c r="P104" s="122"/>
      <c r="Q104" s="122"/>
      <c r="R104" s="122"/>
      <c r="S104" s="129"/>
      <c r="T104" s="124"/>
      <c r="U104" s="125"/>
      <c r="W104" s="52">
        <f>COUNTIFS(Event_and_Consequence!$BX$6:$BX$500,W$5,Event_and_Consequence!$B$6:$B$500,Facility_Information!$B104)</f>
        <v>0</v>
      </c>
      <c r="X104" s="4">
        <f>COUNTIFS(Event_and_Consequence!$BX$6:$BX$500,X$5,Event_and_Consequence!$B$6:$B$500,Facility_Information!$B104)</f>
        <v>0</v>
      </c>
      <c r="Y104" s="53" t="str">
        <f t="shared" si="2"/>
        <v/>
      </c>
    </row>
    <row r="105" spans="1:25" ht="12" x14ac:dyDescent="0.3">
      <c r="A105" s="126"/>
      <c r="B105" s="119"/>
      <c r="C105" s="119"/>
      <c r="D105" s="119"/>
      <c r="E105" s="119"/>
      <c r="F105" s="119"/>
      <c r="G105" s="119"/>
      <c r="H105" s="119"/>
      <c r="I105" s="119"/>
      <c r="J105" s="120"/>
      <c r="K105" s="119"/>
      <c r="L105" s="119"/>
      <c r="M105" s="119"/>
      <c r="N105" s="119"/>
      <c r="O105" s="121"/>
      <c r="P105" s="122"/>
      <c r="Q105" s="122"/>
      <c r="R105" s="122"/>
      <c r="S105" s="129"/>
      <c r="T105" s="124"/>
      <c r="U105" s="125"/>
      <c r="W105" s="52">
        <f>COUNTIFS(Event_and_Consequence!$BX$6:$BX$500,W$5,Event_and_Consequence!$B$6:$B$500,Facility_Information!$B105)</f>
        <v>0</v>
      </c>
      <c r="X105" s="4">
        <f>COUNTIFS(Event_and_Consequence!$BX$6:$BX$500,X$5,Event_and_Consequence!$B$6:$B$500,Facility_Information!$B105)</f>
        <v>0</v>
      </c>
      <c r="Y105" s="53" t="str">
        <f t="shared" si="2"/>
        <v/>
      </c>
    </row>
    <row r="106" spans="1:25" ht="12" x14ac:dyDescent="0.3">
      <c r="A106" s="126"/>
      <c r="B106" s="119"/>
      <c r="C106" s="119"/>
      <c r="D106" s="119"/>
      <c r="E106" s="119"/>
      <c r="F106" s="119"/>
      <c r="G106" s="119"/>
      <c r="H106" s="119"/>
      <c r="I106" s="119"/>
      <c r="J106" s="120"/>
      <c r="K106" s="119"/>
      <c r="L106" s="119"/>
      <c r="M106" s="119"/>
      <c r="N106" s="119"/>
      <c r="O106" s="121"/>
      <c r="P106" s="122"/>
      <c r="Q106" s="122"/>
      <c r="R106" s="122"/>
      <c r="S106" s="129"/>
      <c r="T106" s="124"/>
      <c r="U106" s="125"/>
      <c r="W106" s="52">
        <f>COUNTIFS(Event_and_Consequence!$BX$6:$BX$500,W$5,Event_and_Consequence!$B$6:$B$500,Facility_Information!$B106)</f>
        <v>0</v>
      </c>
      <c r="X106" s="4">
        <f>COUNTIFS(Event_and_Consequence!$BX$6:$BX$500,X$5,Event_and_Consequence!$B$6:$B$500,Facility_Information!$B106)</f>
        <v>0</v>
      </c>
      <c r="Y106" s="53" t="str">
        <f t="shared" si="2"/>
        <v/>
      </c>
    </row>
    <row r="107" spans="1:25" ht="12" x14ac:dyDescent="0.3">
      <c r="A107" s="126"/>
      <c r="B107" s="119"/>
      <c r="C107" s="119"/>
      <c r="D107" s="119"/>
      <c r="E107" s="119"/>
      <c r="F107" s="119"/>
      <c r="G107" s="119"/>
      <c r="H107" s="119"/>
      <c r="I107" s="119"/>
      <c r="J107" s="120"/>
      <c r="K107" s="119"/>
      <c r="L107" s="119"/>
      <c r="M107" s="119"/>
      <c r="N107" s="119"/>
      <c r="O107" s="121"/>
      <c r="P107" s="122"/>
      <c r="Q107" s="122"/>
      <c r="R107" s="122"/>
      <c r="S107" s="129"/>
      <c r="T107" s="124"/>
      <c r="U107" s="125"/>
      <c r="W107" s="52">
        <f>COUNTIFS(Event_and_Consequence!$BX$6:$BX$500,W$5,Event_and_Consequence!$B$6:$B$500,Facility_Information!$B107)</f>
        <v>0</v>
      </c>
      <c r="X107" s="4">
        <f>COUNTIFS(Event_and_Consequence!$BX$6:$BX$500,X$5,Event_and_Consequence!$B$6:$B$500,Facility_Information!$B107)</f>
        <v>0</v>
      </c>
      <c r="Y107" s="53" t="str">
        <f t="shared" si="2"/>
        <v/>
      </c>
    </row>
    <row r="108" spans="1:25" ht="12" x14ac:dyDescent="0.3">
      <c r="A108" s="126"/>
      <c r="B108" s="119"/>
      <c r="C108" s="119"/>
      <c r="D108" s="119"/>
      <c r="E108" s="119"/>
      <c r="F108" s="119"/>
      <c r="G108" s="119"/>
      <c r="H108" s="119"/>
      <c r="I108" s="119"/>
      <c r="J108" s="120"/>
      <c r="K108" s="119"/>
      <c r="L108" s="119"/>
      <c r="M108" s="119"/>
      <c r="N108" s="119"/>
      <c r="O108" s="121"/>
      <c r="P108" s="122"/>
      <c r="Q108" s="122"/>
      <c r="R108" s="122"/>
      <c r="S108" s="129"/>
      <c r="T108" s="124"/>
      <c r="U108" s="125"/>
      <c r="W108" s="52">
        <f>COUNTIFS(Event_and_Consequence!$BX$6:$BX$500,W$5,Event_and_Consequence!$B$6:$B$500,Facility_Information!$B108)</f>
        <v>0</v>
      </c>
      <c r="X108" s="4">
        <f>COUNTIFS(Event_and_Consequence!$BX$6:$BX$500,X$5,Event_and_Consequence!$B$6:$B$500,Facility_Information!$B108)</f>
        <v>0</v>
      </c>
      <c r="Y108" s="53" t="str">
        <f t="shared" si="2"/>
        <v/>
      </c>
    </row>
    <row r="109" spans="1:25" ht="12" x14ac:dyDescent="0.3">
      <c r="A109" s="126"/>
      <c r="B109" s="119"/>
      <c r="C109" s="119"/>
      <c r="D109" s="119"/>
      <c r="E109" s="119"/>
      <c r="F109" s="119"/>
      <c r="G109" s="119"/>
      <c r="H109" s="119"/>
      <c r="I109" s="119"/>
      <c r="J109" s="120"/>
      <c r="K109" s="119"/>
      <c r="L109" s="119"/>
      <c r="M109" s="119"/>
      <c r="N109" s="119"/>
      <c r="O109" s="121"/>
      <c r="P109" s="122"/>
      <c r="Q109" s="122"/>
      <c r="R109" s="122"/>
      <c r="S109" s="129"/>
      <c r="T109" s="124"/>
      <c r="U109" s="125"/>
      <c r="W109" s="52">
        <f>COUNTIFS(Event_and_Consequence!$BX$6:$BX$500,W$5,Event_and_Consequence!$B$6:$B$500,Facility_Information!$B109)</f>
        <v>0</v>
      </c>
      <c r="X109" s="4">
        <f>COUNTIFS(Event_and_Consequence!$BX$6:$BX$500,X$5,Event_and_Consequence!$B$6:$B$500,Facility_Information!$B109)</f>
        <v>0</v>
      </c>
      <c r="Y109" s="53" t="str">
        <f t="shared" si="2"/>
        <v/>
      </c>
    </row>
    <row r="110" spans="1:25" ht="12" x14ac:dyDescent="0.3">
      <c r="A110" s="126"/>
      <c r="B110" s="119"/>
      <c r="C110" s="119"/>
      <c r="D110" s="119"/>
      <c r="E110" s="119"/>
      <c r="F110" s="119"/>
      <c r="G110" s="119"/>
      <c r="H110" s="119"/>
      <c r="I110" s="119"/>
      <c r="J110" s="120"/>
      <c r="K110" s="119"/>
      <c r="L110" s="119"/>
      <c r="M110" s="119"/>
      <c r="N110" s="119"/>
      <c r="O110" s="121"/>
      <c r="P110" s="122"/>
      <c r="Q110" s="122"/>
      <c r="R110" s="122"/>
      <c r="S110" s="129"/>
      <c r="T110" s="124"/>
      <c r="U110" s="125"/>
      <c r="W110" s="52">
        <f>COUNTIFS(Event_and_Consequence!$BX$6:$BX$500,W$5,Event_and_Consequence!$B$6:$B$500,Facility_Information!$B110)</f>
        <v>0</v>
      </c>
      <c r="X110" s="4">
        <f>COUNTIFS(Event_and_Consequence!$BX$6:$BX$500,X$5,Event_and_Consequence!$B$6:$B$500,Facility_Information!$B110)</f>
        <v>0</v>
      </c>
      <c r="Y110" s="53" t="str">
        <f t="shared" si="2"/>
        <v/>
      </c>
    </row>
    <row r="111" spans="1:25" ht="12" x14ac:dyDescent="0.3">
      <c r="A111" s="126"/>
      <c r="B111" s="119"/>
      <c r="C111" s="119"/>
      <c r="D111" s="119"/>
      <c r="E111" s="119"/>
      <c r="F111" s="119"/>
      <c r="G111" s="119"/>
      <c r="H111" s="119"/>
      <c r="I111" s="119"/>
      <c r="J111" s="120"/>
      <c r="K111" s="119"/>
      <c r="L111" s="119"/>
      <c r="M111" s="119"/>
      <c r="N111" s="119"/>
      <c r="O111" s="121"/>
      <c r="P111" s="122"/>
      <c r="Q111" s="122"/>
      <c r="R111" s="122"/>
      <c r="S111" s="129"/>
      <c r="T111" s="124"/>
      <c r="U111" s="125"/>
      <c r="W111" s="52">
        <f>COUNTIFS(Event_and_Consequence!$BX$6:$BX$500,W$5,Event_and_Consequence!$B$6:$B$500,Facility_Information!$B111)</f>
        <v>0</v>
      </c>
      <c r="X111" s="4">
        <f>COUNTIFS(Event_and_Consequence!$BX$6:$BX$500,X$5,Event_and_Consequence!$B$6:$B$500,Facility_Information!$B111)</f>
        <v>0</v>
      </c>
      <c r="Y111" s="53" t="str">
        <f t="shared" si="2"/>
        <v/>
      </c>
    </row>
    <row r="112" spans="1:25" ht="12" x14ac:dyDescent="0.3">
      <c r="A112" s="126"/>
      <c r="B112" s="119"/>
      <c r="C112" s="119"/>
      <c r="D112" s="119"/>
      <c r="E112" s="119"/>
      <c r="F112" s="119"/>
      <c r="G112" s="119"/>
      <c r="H112" s="119"/>
      <c r="I112" s="119"/>
      <c r="J112" s="120"/>
      <c r="K112" s="119"/>
      <c r="L112" s="119"/>
      <c r="M112" s="119"/>
      <c r="N112" s="119"/>
      <c r="O112" s="121"/>
      <c r="P112" s="122"/>
      <c r="Q112" s="122"/>
      <c r="R112" s="122"/>
      <c r="S112" s="129"/>
      <c r="T112" s="124"/>
      <c r="U112" s="125"/>
      <c r="W112" s="52">
        <f>COUNTIFS(Event_and_Consequence!$BX$6:$BX$500,W$5,Event_and_Consequence!$B$6:$B$500,Facility_Information!$B112)</f>
        <v>0</v>
      </c>
      <c r="X112" s="4">
        <f>COUNTIFS(Event_and_Consequence!$BX$6:$BX$500,X$5,Event_and_Consequence!$B$6:$B$500,Facility_Information!$B112)</f>
        <v>0</v>
      </c>
      <c r="Y112" s="53" t="str">
        <f t="shared" si="2"/>
        <v/>
      </c>
    </row>
    <row r="113" spans="1:25" ht="12" x14ac:dyDescent="0.3">
      <c r="A113" s="126"/>
      <c r="B113" s="119"/>
      <c r="C113" s="119"/>
      <c r="D113" s="119"/>
      <c r="E113" s="119"/>
      <c r="F113" s="119"/>
      <c r="G113" s="119"/>
      <c r="H113" s="119"/>
      <c r="I113" s="119"/>
      <c r="J113" s="120"/>
      <c r="K113" s="119"/>
      <c r="L113" s="119"/>
      <c r="M113" s="119"/>
      <c r="N113" s="119"/>
      <c r="O113" s="121"/>
      <c r="P113" s="122"/>
      <c r="Q113" s="122"/>
      <c r="R113" s="122"/>
      <c r="S113" s="129"/>
      <c r="T113" s="124"/>
      <c r="U113" s="125"/>
      <c r="W113" s="52">
        <f>COUNTIFS(Event_and_Consequence!$BX$6:$BX$500,W$5,Event_and_Consequence!$B$6:$B$500,Facility_Information!$B113)</f>
        <v>0</v>
      </c>
      <c r="X113" s="4">
        <f>COUNTIFS(Event_and_Consequence!$BX$6:$BX$500,X$5,Event_and_Consequence!$B$6:$B$500,Facility_Information!$B113)</f>
        <v>0</v>
      </c>
      <c r="Y113" s="53" t="str">
        <f t="shared" si="2"/>
        <v/>
      </c>
    </row>
    <row r="114" spans="1:25" ht="12" x14ac:dyDescent="0.3">
      <c r="A114" s="126"/>
      <c r="B114" s="119"/>
      <c r="C114" s="119"/>
      <c r="D114" s="119"/>
      <c r="E114" s="119"/>
      <c r="F114" s="119"/>
      <c r="G114" s="119"/>
      <c r="H114" s="119"/>
      <c r="I114" s="119"/>
      <c r="J114" s="120"/>
      <c r="K114" s="119"/>
      <c r="L114" s="119"/>
      <c r="M114" s="119"/>
      <c r="N114" s="119"/>
      <c r="O114" s="121"/>
      <c r="P114" s="122"/>
      <c r="Q114" s="122"/>
      <c r="R114" s="122"/>
      <c r="S114" s="129"/>
      <c r="T114" s="124"/>
      <c r="U114" s="125"/>
      <c r="W114" s="52">
        <f>COUNTIFS(Event_and_Consequence!$BX$6:$BX$500,W$5,Event_and_Consequence!$B$6:$B$500,Facility_Information!$B114)</f>
        <v>0</v>
      </c>
      <c r="X114" s="4">
        <f>COUNTIFS(Event_and_Consequence!$BX$6:$BX$500,X$5,Event_and_Consequence!$B$6:$B$500,Facility_Information!$B114)</f>
        <v>0</v>
      </c>
      <c r="Y114" s="53" t="str">
        <f t="shared" si="2"/>
        <v/>
      </c>
    </row>
    <row r="115" spans="1:25" ht="12" x14ac:dyDescent="0.3">
      <c r="A115" s="126"/>
      <c r="B115" s="119"/>
      <c r="C115" s="119"/>
      <c r="D115" s="119"/>
      <c r="E115" s="119"/>
      <c r="F115" s="119"/>
      <c r="G115" s="119"/>
      <c r="H115" s="119"/>
      <c r="I115" s="119"/>
      <c r="J115" s="120"/>
      <c r="K115" s="119"/>
      <c r="L115" s="119"/>
      <c r="M115" s="119"/>
      <c r="N115" s="119"/>
      <c r="O115" s="121"/>
      <c r="P115" s="122"/>
      <c r="Q115" s="122"/>
      <c r="R115" s="122"/>
      <c r="S115" s="129"/>
      <c r="T115" s="124"/>
      <c r="U115" s="125"/>
      <c r="W115" s="52">
        <f>COUNTIFS(Event_and_Consequence!$BX$6:$BX$500,W$5,Event_and_Consequence!$B$6:$B$500,Facility_Information!$B115)</f>
        <v>0</v>
      </c>
      <c r="X115" s="4">
        <f>COUNTIFS(Event_and_Consequence!$BX$6:$BX$500,X$5,Event_and_Consequence!$B$6:$B$500,Facility_Information!$B115)</f>
        <v>0</v>
      </c>
      <c r="Y115" s="53" t="str">
        <f t="shared" si="2"/>
        <v/>
      </c>
    </row>
    <row r="116" spans="1:25" ht="12" x14ac:dyDescent="0.3">
      <c r="A116" s="126"/>
      <c r="B116" s="119"/>
      <c r="C116" s="119"/>
      <c r="D116" s="119"/>
      <c r="E116" s="119"/>
      <c r="F116" s="119"/>
      <c r="G116" s="119"/>
      <c r="H116" s="119"/>
      <c r="I116" s="119"/>
      <c r="J116" s="120"/>
      <c r="K116" s="119"/>
      <c r="L116" s="119"/>
      <c r="M116" s="119"/>
      <c r="N116" s="119"/>
      <c r="O116" s="121"/>
      <c r="P116" s="122"/>
      <c r="Q116" s="122"/>
      <c r="R116" s="122"/>
      <c r="S116" s="129"/>
      <c r="T116" s="124"/>
      <c r="U116" s="125"/>
      <c r="W116" s="52">
        <f>COUNTIFS(Event_and_Consequence!$BX$6:$BX$500,W$5,Event_and_Consequence!$B$6:$B$500,Facility_Information!$B116)</f>
        <v>0</v>
      </c>
      <c r="X116" s="4">
        <f>COUNTIFS(Event_and_Consequence!$BX$6:$BX$500,X$5,Event_and_Consequence!$B$6:$B$500,Facility_Information!$B116)</f>
        <v>0</v>
      </c>
      <c r="Y116" s="53" t="str">
        <f t="shared" si="2"/>
        <v/>
      </c>
    </row>
    <row r="117" spans="1:25" ht="12" x14ac:dyDescent="0.3">
      <c r="A117" s="126"/>
      <c r="B117" s="119"/>
      <c r="C117" s="119"/>
      <c r="D117" s="119"/>
      <c r="E117" s="119"/>
      <c r="F117" s="119"/>
      <c r="G117" s="119"/>
      <c r="H117" s="119"/>
      <c r="I117" s="119"/>
      <c r="J117" s="120"/>
      <c r="K117" s="119"/>
      <c r="L117" s="119"/>
      <c r="M117" s="119"/>
      <c r="N117" s="119"/>
      <c r="O117" s="121"/>
      <c r="P117" s="122"/>
      <c r="Q117" s="122"/>
      <c r="R117" s="122"/>
      <c r="S117" s="129"/>
      <c r="T117" s="124"/>
      <c r="U117" s="125"/>
      <c r="W117" s="52">
        <f>COUNTIFS(Event_and_Consequence!$BX$6:$BX$500,W$5,Event_and_Consequence!$B$6:$B$500,Facility_Information!$B117)</f>
        <v>0</v>
      </c>
      <c r="X117" s="4">
        <f>COUNTIFS(Event_and_Consequence!$BX$6:$BX$500,X$5,Event_and_Consequence!$B$6:$B$500,Facility_Information!$B117)</f>
        <v>0</v>
      </c>
      <c r="Y117" s="53" t="str">
        <f t="shared" si="2"/>
        <v/>
      </c>
    </row>
    <row r="118" spans="1:25" ht="12" x14ac:dyDescent="0.3">
      <c r="A118" s="126"/>
      <c r="B118" s="119"/>
      <c r="C118" s="119"/>
      <c r="D118" s="119"/>
      <c r="E118" s="119"/>
      <c r="F118" s="119"/>
      <c r="G118" s="119"/>
      <c r="H118" s="119"/>
      <c r="I118" s="119"/>
      <c r="J118" s="120"/>
      <c r="K118" s="119"/>
      <c r="L118" s="119"/>
      <c r="M118" s="119"/>
      <c r="N118" s="119"/>
      <c r="O118" s="121"/>
      <c r="P118" s="122"/>
      <c r="Q118" s="122"/>
      <c r="R118" s="122"/>
      <c r="S118" s="129"/>
      <c r="T118" s="124"/>
      <c r="U118" s="125"/>
      <c r="W118" s="52">
        <f>COUNTIFS(Event_and_Consequence!$BX$6:$BX$500,W$5,Event_and_Consequence!$B$6:$B$500,Facility_Information!$B118)</f>
        <v>0</v>
      </c>
      <c r="X118" s="4">
        <f>COUNTIFS(Event_and_Consequence!$BX$6:$BX$500,X$5,Event_and_Consequence!$B$6:$B$500,Facility_Information!$B118)</f>
        <v>0</v>
      </c>
      <c r="Y118" s="53" t="str">
        <f t="shared" si="2"/>
        <v/>
      </c>
    </row>
    <row r="119" spans="1:25" ht="12" x14ac:dyDescent="0.3">
      <c r="A119" s="126"/>
      <c r="B119" s="119"/>
      <c r="C119" s="119"/>
      <c r="D119" s="119"/>
      <c r="E119" s="119"/>
      <c r="F119" s="119"/>
      <c r="G119" s="119"/>
      <c r="H119" s="119"/>
      <c r="I119" s="119"/>
      <c r="J119" s="120"/>
      <c r="K119" s="119"/>
      <c r="L119" s="119"/>
      <c r="M119" s="119"/>
      <c r="N119" s="119"/>
      <c r="O119" s="121"/>
      <c r="P119" s="122"/>
      <c r="Q119" s="122"/>
      <c r="R119" s="122"/>
      <c r="S119" s="129"/>
      <c r="T119" s="124"/>
      <c r="U119" s="125"/>
      <c r="W119" s="52">
        <f>COUNTIFS(Event_and_Consequence!$BX$6:$BX$500,W$5,Event_and_Consequence!$B$6:$B$500,Facility_Information!$B119)</f>
        <v>0</v>
      </c>
      <c r="X119" s="4">
        <f>COUNTIFS(Event_and_Consequence!$BX$6:$BX$500,X$5,Event_and_Consequence!$B$6:$B$500,Facility_Information!$B119)</f>
        <v>0</v>
      </c>
      <c r="Y119" s="53" t="str">
        <f t="shared" si="2"/>
        <v/>
      </c>
    </row>
    <row r="120" spans="1:25" ht="12" x14ac:dyDescent="0.3">
      <c r="A120" s="126"/>
      <c r="B120" s="119"/>
      <c r="C120" s="119"/>
      <c r="D120" s="119"/>
      <c r="E120" s="119"/>
      <c r="F120" s="119"/>
      <c r="G120" s="119"/>
      <c r="H120" s="119"/>
      <c r="I120" s="119"/>
      <c r="J120" s="120"/>
      <c r="K120" s="119"/>
      <c r="L120" s="119"/>
      <c r="M120" s="119"/>
      <c r="N120" s="119"/>
      <c r="O120" s="121"/>
      <c r="P120" s="122"/>
      <c r="Q120" s="122"/>
      <c r="R120" s="122"/>
      <c r="S120" s="129"/>
      <c r="T120" s="124"/>
      <c r="U120" s="125"/>
      <c r="W120" s="52">
        <f>COUNTIFS(Event_and_Consequence!$BX$6:$BX$500,W$5,Event_and_Consequence!$B$6:$B$500,Facility_Information!$B120)</f>
        <v>0</v>
      </c>
      <c r="X120" s="4">
        <f>COUNTIFS(Event_and_Consequence!$BX$6:$BX$500,X$5,Event_and_Consequence!$B$6:$B$500,Facility_Information!$B120)</f>
        <v>0</v>
      </c>
      <c r="Y120" s="53" t="str">
        <f t="shared" si="2"/>
        <v/>
      </c>
    </row>
    <row r="121" spans="1:25" ht="12" x14ac:dyDescent="0.3">
      <c r="A121" s="126"/>
      <c r="B121" s="119"/>
      <c r="C121" s="119"/>
      <c r="D121" s="119"/>
      <c r="E121" s="119"/>
      <c r="F121" s="119"/>
      <c r="G121" s="119"/>
      <c r="H121" s="119"/>
      <c r="I121" s="119"/>
      <c r="J121" s="120"/>
      <c r="K121" s="119"/>
      <c r="L121" s="119"/>
      <c r="M121" s="119"/>
      <c r="N121" s="119"/>
      <c r="O121" s="121"/>
      <c r="P121" s="122"/>
      <c r="Q121" s="122"/>
      <c r="R121" s="122"/>
      <c r="S121" s="129"/>
      <c r="T121" s="124"/>
      <c r="U121" s="125"/>
      <c r="W121" s="52">
        <f>COUNTIFS(Event_and_Consequence!$BX$6:$BX$500,W$5,Event_and_Consequence!$B$6:$B$500,Facility_Information!$B121)</f>
        <v>0</v>
      </c>
      <c r="X121" s="4">
        <f>COUNTIFS(Event_and_Consequence!$BX$6:$BX$500,X$5,Event_and_Consequence!$B$6:$B$500,Facility_Information!$B121)</f>
        <v>0</v>
      </c>
      <c r="Y121" s="53" t="str">
        <f t="shared" si="2"/>
        <v/>
      </c>
    </row>
    <row r="122" spans="1:25" ht="12" x14ac:dyDescent="0.3">
      <c r="A122" s="126"/>
      <c r="B122" s="119"/>
      <c r="C122" s="119"/>
      <c r="D122" s="119"/>
      <c r="E122" s="119"/>
      <c r="F122" s="119"/>
      <c r="G122" s="119"/>
      <c r="H122" s="119"/>
      <c r="I122" s="119"/>
      <c r="J122" s="120"/>
      <c r="K122" s="119"/>
      <c r="L122" s="119"/>
      <c r="M122" s="119"/>
      <c r="N122" s="119"/>
      <c r="O122" s="121"/>
      <c r="P122" s="122"/>
      <c r="Q122" s="122"/>
      <c r="R122" s="122"/>
      <c r="S122" s="129"/>
      <c r="T122" s="124"/>
      <c r="U122" s="125"/>
      <c r="W122" s="52">
        <f>COUNTIFS(Event_and_Consequence!$BX$6:$BX$500,W$5,Event_and_Consequence!$B$6:$B$500,Facility_Information!$B122)</f>
        <v>0</v>
      </c>
      <c r="X122" s="4">
        <f>COUNTIFS(Event_and_Consequence!$BX$6:$BX$500,X$5,Event_and_Consequence!$B$6:$B$500,Facility_Information!$B122)</f>
        <v>0</v>
      </c>
      <c r="Y122" s="53" t="str">
        <f t="shared" si="2"/>
        <v/>
      </c>
    </row>
    <row r="123" spans="1:25" ht="12" x14ac:dyDescent="0.3">
      <c r="A123" s="126"/>
      <c r="B123" s="119"/>
      <c r="C123" s="119"/>
      <c r="D123" s="119"/>
      <c r="E123" s="119"/>
      <c r="F123" s="119"/>
      <c r="G123" s="119"/>
      <c r="H123" s="119"/>
      <c r="I123" s="119"/>
      <c r="J123" s="120"/>
      <c r="K123" s="119"/>
      <c r="L123" s="119"/>
      <c r="M123" s="119"/>
      <c r="N123" s="119"/>
      <c r="O123" s="121"/>
      <c r="P123" s="122"/>
      <c r="Q123" s="122"/>
      <c r="R123" s="122"/>
      <c r="S123" s="129"/>
      <c r="T123" s="124"/>
      <c r="U123" s="125"/>
      <c r="W123" s="52">
        <f>COUNTIFS(Event_and_Consequence!$BX$6:$BX$500,W$5,Event_and_Consequence!$B$6:$B$500,Facility_Information!$B123)</f>
        <v>0</v>
      </c>
      <c r="X123" s="4">
        <f>COUNTIFS(Event_and_Consequence!$BX$6:$BX$500,X$5,Event_and_Consequence!$B$6:$B$500,Facility_Information!$B123)</f>
        <v>0</v>
      </c>
      <c r="Y123" s="53" t="str">
        <f t="shared" si="2"/>
        <v/>
      </c>
    </row>
    <row r="124" spans="1:25" ht="12" x14ac:dyDescent="0.3">
      <c r="A124" s="126"/>
      <c r="B124" s="119"/>
      <c r="C124" s="119"/>
      <c r="D124" s="119"/>
      <c r="E124" s="119"/>
      <c r="F124" s="119"/>
      <c r="G124" s="119"/>
      <c r="H124" s="119"/>
      <c r="I124" s="119"/>
      <c r="J124" s="120"/>
      <c r="K124" s="119"/>
      <c r="L124" s="119"/>
      <c r="M124" s="119"/>
      <c r="N124" s="119"/>
      <c r="O124" s="121"/>
      <c r="P124" s="122"/>
      <c r="Q124" s="122"/>
      <c r="R124" s="122"/>
      <c r="S124" s="129"/>
      <c r="T124" s="124"/>
      <c r="U124" s="125"/>
      <c r="W124" s="52">
        <f>COUNTIFS(Event_and_Consequence!$BX$6:$BX$500,W$5,Event_and_Consequence!$B$6:$B$500,Facility_Information!$B124)</f>
        <v>0</v>
      </c>
      <c r="X124" s="4">
        <f>COUNTIFS(Event_and_Consequence!$BX$6:$BX$500,X$5,Event_and_Consequence!$B$6:$B$500,Facility_Information!$B124)</f>
        <v>0</v>
      </c>
      <c r="Y124" s="53" t="str">
        <f t="shared" si="2"/>
        <v/>
      </c>
    </row>
    <row r="125" spans="1:25" ht="12" x14ac:dyDescent="0.3">
      <c r="A125" s="126"/>
      <c r="B125" s="119"/>
      <c r="C125" s="119"/>
      <c r="D125" s="119"/>
      <c r="E125" s="119"/>
      <c r="F125" s="119"/>
      <c r="G125" s="119"/>
      <c r="H125" s="119"/>
      <c r="I125" s="119"/>
      <c r="J125" s="120"/>
      <c r="K125" s="119"/>
      <c r="L125" s="119"/>
      <c r="M125" s="119"/>
      <c r="N125" s="119"/>
      <c r="O125" s="121"/>
      <c r="P125" s="122"/>
      <c r="Q125" s="122"/>
      <c r="R125" s="122"/>
      <c r="S125" s="129"/>
      <c r="T125" s="124"/>
      <c r="U125" s="125"/>
      <c r="W125" s="52">
        <f>COUNTIFS(Event_and_Consequence!$BX$6:$BX$500,W$5,Event_and_Consequence!$B$6:$B$500,Facility_Information!$B125)</f>
        <v>0</v>
      </c>
      <c r="X125" s="4">
        <f>COUNTIFS(Event_and_Consequence!$BX$6:$BX$500,X$5,Event_and_Consequence!$B$6:$B$500,Facility_Information!$B125)</f>
        <v>0</v>
      </c>
      <c r="Y125" s="53" t="str">
        <f t="shared" si="2"/>
        <v/>
      </c>
    </row>
    <row r="126" spans="1:25" ht="12" x14ac:dyDescent="0.3">
      <c r="A126" s="126"/>
      <c r="B126" s="119"/>
      <c r="C126" s="119"/>
      <c r="D126" s="119"/>
      <c r="E126" s="119"/>
      <c r="F126" s="119"/>
      <c r="G126" s="119"/>
      <c r="H126" s="119"/>
      <c r="I126" s="119"/>
      <c r="J126" s="120"/>
      <c r="K126" s="119"/>
      <c r="L126" s="119"/>
      <c r="M126" s="119"/>
      <c r="N126" s="119"/>
      <c r="O126" s="121"/>
      <c r="P126" s="122"/>
      <c r="Q126" s="122"/>
      <c r="R126" s="122"/>
      <c r="S126" s="129"/>
      <c r="T126" s="124"/>
      <c r="U126" s="125"/>
      <c r="W126" s="52">
        <f>COUNTIFS(Event_and_Consequence!$BX$6:$BX$500,W$5,Event_and_Consequence!$B$6:$B$500,Facility_Information!$B126)</f>
        <v>0</v>
      </c>
      <c r="X126" s="4">
        <f>COUNTIFS(Event_and_Consequence!$BX$6:$BX$500,X$5,Event_and_Consequence!$B$6:$B$500,Facility_Information!$B126)</f>
        <v>0</v>
      </c>
      <c r="Y126" s="53" t="str">
        <f t="shared" si="2"/>
        <v/>
      </c>
    </row>
    <row r="127" spans="1:25" ht="12" x14ac:dyDescent="0.3">
      <c r="A127" s="126"/>
      <c r="B127" s="119"/>
      <c r="C127" s="119"/>
      <c r="D127" s="119"/>
      <c r="E127" s="119"/>
      <c r="F127" s="119"/>
      <c r="G127" s="119"/>
      <c r="H127" s="119"/>
      <c r="I127" s="119"/>
      <c r="J127" s="120"/>
      <c r="K127" s="119"/>
      <c r="L127" s="119"/>
      <c r="M127" s="119"/>
      <c r="N127" s="119"/>
      <c r="O127" s="121"/>
      <c r="P127" s="122"/>
      <c r="Q127" s="122"/>
      <c r="R127" s="122"/>
      <c r="S127" s="129"/>
      <c r="T127" s="124"/>
      <c r="U127" s="125"/>
      <c r="W127" s="52">
        <f>COUNTIFS(Event_and_Consequence!$BX$6:$BX$500,W$5,Event_and_Consequence!$B$6:$B$500,Facility_Information!$B127)</f>
        <v>0</v>
      </c>
      <c r="X127" s="4">
        <f>COUNTIFS(Event_and_Consequence!$BX$6:$BX$500,X$5,Event_and_Consequence!$B$6:$B$500,Facility_Information!$B127)</f>
        <v>0</v>
      </c>
      <c r="Y127" s="53" t="str">
        <f t="shared" si="2"/>
        <v/>
      </c>
    </row>
    <row r="128" spans="1:25" ht="12" x14ac:dyDescent="0.3">
      <c r="A128" s="126"/>
      <c r="B128" s="119"/>
      <c r="C128" s="119"/>
      <c r="D128" s="119"/>
      <c r="E128" s="119"/>
      <c r="F128" s="119"/>
      <c r="G128" s="119"/>
      <c r="H128" s="119"/>
      <c r="I128" s="119"/>
      <c r="J128" s="120"/>
      <c r="K128" s="119"/>
      <c r="L128" s="119"/>
      <c r="M128" s="119"/>
      <c r="N128" s="119"/>
      <c r="O128" s="121"/>
      <c r="P128" s="122"/>
      <c r="Q128" s="122"/>
      <c r="R128" s="122"/>
      <c r="S128" s="129"/>
      <c r="T128" s="124"/>
      <c r="U128" s="125"/>
      <c r="W128" s="52">
        <f>COUNTIFS(Event_and_Consequence!$BX$6:$BX$500,W$5,Event_and_Consequence!$B$6:$B$500,Facility_Information!$B128)</f>
        <v>0</v>
      </c>
      <c r="X128" s="4">
        <f>COUNTIFS(Event_and_Consequence!$BX$6:$BX$500,X$5,Event_and_Consequence!$B$6:$B$500,Facility_Information!$B128)</f>
        <v>0</v>
      </c>
      <c r="Y128" s="53" t="str">
        <f t="shared" si="2"/>
        <v/>
      </c>
    </row>
    <row r="129" spans="1:25" ht="12" x14ac:dyDescent="0.3">
      <c r="A129" s="126"/>
      <c r="B129" s="119"/>
      <c r="C129" s="119"/>
      <c r="D129" s="119"/>
      <c r="E129" s="119"/>
      <c r="F129" s="119"/>
      <c r="G129" s="119"/>
      <c r="H129" s="119"/>
      <c r="I129" s="119"/>
      <c r="J129" s="120"/>
      <c r="K129" s="119"/>
      <c r="L129" s="119"/>
      <c r="M129" s="119"/>
      <c r="N129" s="119"/>
      <c r="O129" s="121"/>
      <c r="P129" s="122"/>
      <c r="Q129" s="122"/>
      <c r="R129" s="122"/>
      <c r="S129" s="129"/>
      <c r="T129" s="124"/>
      <c r="U129" s="125"/>
      <c r="W129" s="52">
        <f>COUNTIFS(Event_and_Consequence!$BX$6:$BX$500,W$5,Event_and_Consequence!$B$6:$B$500,Facility_Information!$B129)</f>
        <v>0</v>
      </c>
      <c r="X129" s="4">
        <f>COUNTIFS(Event_and_Consequence!$BX$6:$BX$500,X$5,Event_and_Consequence!$B$6:$B$500,Facility_Information!$B129)</f>
        <v>0</v>
      </c>
      <c r="Y129" s="53" t="str">
        <f t="shared" si="2"/>
        <v/>
      </c>
    </row>
    <row r="130" spans="1:25" ht="12" x14ac:dyDescent="0.3">
      <c r="A130" s="126"/>
      <c r="B130" s="119"/>
      <c r="C130" s="119"/>
      <c r="D130" s="119"/>
      <c r="E130" s="119"/>
      <c r="F130" s="119"/>
      <c r="G130" s="119"/>
      <c r="H130" s="119"/>
      <c r="I130" s="119"/>
      <c r="J130" s="120"/>
      <c r="K130" s="119"/>
      <c r="L130" s="119"/>
      <c r="M130" s="119"/>
      <c r="N130" s="119"/>
      <c r="O130" s="121"/>
      <c r="P130" s="122"/>
      <c r="Q130" s="122"/>
      <c r="R130" s="122"/>
      <c r="S130" s="129"/>
      <c r="T130" s="124"/>
      <c r="U130" s="125"/>
      <c r="W130" s="52">
        <f>COUNTIFS(Event_and_Consequence!$BX$6:$BX$500,W$5,Event_and_Consequence!$B$6:$B$500,Facility_Information!$B130)</f>
        <v>0</v>
      </c>
      <c r="X130" s="4">
        <f>COUNTIFS(Event_and_Consequence!$BX$6:$BX$500,X$5,Event_and_Consequence!$B$6:$B$500,Facility_Information!$B130)</f>
        <v>0</v>
      </c>
      <c r="Y130" s="53" t="str">
        <f t="shared" si="2"/>
        <v/>
      </c>
    </row>
    <row r="131" spans="1:25" ht="12" x14ac:dyDescent="0.3">
      <c r="A131" s="126"/>
      <c r="B131" s="119"/>
      <c r="C131" s="119"/>
      <c r="D131" s="119"/>
      <c r="E131" s="119"/>
      <c r="F131" s="119"/>
      <c r="G131" s="119"/>
      <c r="H131" s="119"/>
      <c r="I131" s="119"/>
      <c r="J131" s="120"/>
      <c r="K131" s="119"/>
      <c r="L131" s="119"/>
      <c r="M131" s="119"/>
      <c r="N131" s="119"/>
      <c r="O131" s="121"/>
      <c r="P131" s="122"/>
      <c r="Q131" s="122"/>
      <c r="R131" s="122"/>
      <c r="S131" s="129"/>
      <c r="T131" s="124"/>
      <c r="U131" s="125"/>
      <c r="W131" s="52">
        <f>COUNTIFS(Event_and_Consequence!$BX$6:$BX$500,W$5,Event_and_Consequence!$B$6:$B$500,Facility_Information!$B131)</f>
        <v>0</v>
      </c>
      <c r="X131" s="4">
        <f>COUNTIFS(Event_and_Consequence!$BX$6:$BX$500,X$5,Event_and_Consequence!$B$6:$B$500,Facility_Information!$B131)</f>
        <v>0</v>
      </c>
      <c r="Y131" s="53" t="str">
        <f t="shared" si="2"/>
        <v/>
      </c>
    </row>
    <row r="132" spans="1:25" ht="12" x14ac:dyDescent="0.3">
      <c r="A132" s="126"/>
      <c r="B132" s="119"/>
      <c r="C132" s="119"/>
      <c r="D132" s="119"/>
      <c r="E132" s="119"/>
      <c r="F132" s="119"/>
      <c r="G132" s="119"/>
      <c r="H132" s="119"/>
      <c r="I132" s="119"/>
      <c r="J132" s="120"/>
      <c r="K132" s="119"/>
      <c r="L132" s="119"/>
      <c r="M132" s="119"/>
      <c r="N132" s="119"/>
      <c r="O132" s="121"/>
      <c r="P132" s="122"/>
      <c r="Q132" s="122"/>
      <c r="R132" s="122"/>
      <c r="S132" s="129"/>
      <c r="T132" s="124"/>
      <c r="U132" s="125"/>
      <c r="W132" s="52">
        <f>COUNTIFS(Event_and_Consequence!$BX$6:$BX$500,W$5,Event_and_Consequence!$B$6:$B$500,Facility_Information!$B132)</f>
        <v>0</v>
      </c>
      <c r="X132" s="4">
        <f>COUNTIFS(Event_and_Consequence!$BX$6:$BX$500,X$5,Event_and_Consequence!$B$6:$B$500,Facility_Information!$B132)</f>
        <v>0</v>
      </c>
      <c r="Y132" s="53" t="str">
        <f t="shared" si="2"/>
        <v/>
      </c>
    </row>
    <row r="133" spans="1:25" ht="12" x14ac:dyDescent="0.3">
      <c r="A133" s="126"/>
      <c r="B133" s="119"/>
      <c r="C133" s="119"/>
      <c r="D133" s="119"/>
      <c r="E133" s="119"/>
      <c r="F133" s="119"/>
      <c r="G133" s="119"/>
      <c r="H133" s="119"/>
      <c r="I133" s="119"/>
      <c r="J133" s="120"/>
      <c r="K133" s="119"/>
      <c r="L133" s="119"/>
      <c r="M133" s="119"/>
      <c r="N133" s="119"/>
      <c r="O133" s="121"/>
      <c r="P133" s="122"/>
      <c r="Q133" s="122"/>
      <c r="R133" s="122"/>
      <c r="S133" s="129"/>
      <c r="T133" s="124"/>
      <c r="U133" s="125"/>
      <c r="W133" s="52">
        <f>COUNTIFS(Event_and_Consequence!$BX$6:$BX$500,W$5,Event_and_Consequence!$B$6:$B$500,Facility_Information!$B133)</f>
        <v>0</v>
      </c>
      <c r="X133" s="4">
        <f>COUNTIFS(Event_and_Consequence!$BX$6:$BX$500,X$5,Event_and_Consequence!$B$6:$B$500,Facility_Information!$B133)</f>
        <v>0</v>
      </c>
      <c r="Y133" s="53" t="str">
        <f t="shared" si="2"/>
        <v/>
      </c>
    </row>
    <row r="134" spans="1:25" ht="12" x14ac:dyDescent="0.3">
      <c r="A134" s="126"/>
      <c r="B134" s="119"/>
      <c r="C134" s="119"/>
      <c r="D134" s="119"/>
      <c r="E134" s="119"/>
      <c r="F134" s="119"/>
      <c r="G134" s="119"/>
      <c r="H134" s="119"/>
      <c r="I134" s="119"/>
      <c r="J134" s="120"/>
      <c r="K134" s="119"/>
      <c r="L134" s="119"/>
      <c r="M134" s="119"/>
      <c r="N134" s="119"/>
      <c r="O134" s="121"/>
      <c r="P134" s="122"/>
      <c r="Q134" s="122"/>
      <c r="R134" s="122"/>
      <c r="S134" s="129"/>
      <c r="T134" s="124"/>
      <c r="U134" s="125"/>
      <c r="W134" s="52">
        <f>COUNTIFS(Event_and_Consequence!$BX$6:$BX$500,W$5,Event_and_Consequence!$B$6:$B$500,Facility_Information!$B134)</f>
        <v>0</v>
      </c>
      <c r="X134" s="4">
        <f>COUNTIFS(Event_and_Consequence!$BX$6:$BX$500,X$5,Event_and_Consequence!$B$6:$B$500,Facility_Information!$B134)</f>
        <v>0</v>
      </c>
      <c r="Y134" s="53" t="str">
        <f t="shared" si="2"/>
        <v/>
      </c>
    </row>
    <row r="135" spans="1:25" ht="12" x14ac:dyDescent="0.3">
      <c r="A135" s="126"/>
      <c r="B135" s="119"/>
      <c r="C135" s="119"/>
      <c r="D135" s="119"/>
      <c r="E135" s="119"/>
      <c r="F135" s="119"/>
      <c r="G135" s="119"/>
      <c r="H135" s="119"/>
      <c r="I135" s="119"/>
      <c r="J135" s="120"/>
      <c r="K135" s="119"/>
      <c r="L135" s="119"/>
      <c r="M135" s="119"/>
      <c r="N135" s="119"/>
      <c r="O135" s="121"/>
      <c r="P135" s="122"/>
      <c r="Q135" s="122"/>
      <c r="R135" s="122"/>
      <c r="S135" s="129"/>
      <c r="T135" s="124"/>
      <c r="U135" s="125"/>
      <c r="W135" s="52">
        <f>COUNTIFS(Event_and_Consequence!$BX$6:$BX$500,W$5,Event_and_Consequence!$B$6:$B$500,Facility_Information!$B135)</f>
        <v>0</v>
      </c>
      <c r="X135" s="4">
        <f>COUNTIFS(Event_and_Consequence!$BX$6:$BX$500,X$5,Event_and_Consequence!$B$6:$B$500,Facility_Information!$B135)</f>
        <v>0</v>
      </c>
      <c r="Y135" s="53" t="str">
        <f t="shared" si="2"/>
        <v/>
      </c>
    </row>
    <row r="136" spans="1:25" ht="12" x14ac:dyDescent="0.3">
      <c r="A136" s="126"/>
      <c r="B136" s="119"/>
      <c r="C136" s="119"/>
      <c r="D136" s="119"/>
      <c r="E136" s="119"/>
      <c r="F136" s="119"/>
      <c r="G136" s="119"/>
      <c r="H136" s="119"/>
      <c r="I136" s="119"/>
      <c r="J136" s="120"/>
      <c r="K136" s="119"/>
      <c r="L136" s="119"/>
      <c r="M136" s="119"/>
      <c r="N136" s="119"/>
      <c r="O136" s="121"/>
      <c r="P136" s="122"/>
      <c r="Q136" s="122"/>
      <c r="R136" s="122"/>
      <c r="S136" s="129"/>
      <c r="T136" s="124"/>
      <c r="U136" s="125"/>
      <c r="W136" s="52">
        <f>COUNTIFS(Event_and_Consequence!$BX$6:$BX$500,W$5,Event_and_Consequence!$B$6:$B$500,Facility_Information!$B136)</f>
        <v>0</v>
      </c>
      <c r="X136" s="4">
        <f>COUNTIFS(Event_and_Consequence!$BX$6:$BX$500,X$5,Event_and_Consequence!$B$6:$B$500,Facility_Information!$B136)</f>
        <v>0</v>
      </c>
      <c r="Y136" s="53" t="str">
        <f t="shared" ref="Y136:Y137" si="3">IF(AND(A136&lt;&gt;"",SUM(W136:X136)=0),1,"")</f>
        <v/>
      </c>
    </row>
    <row r="137" spans="1:25" ht="12.75" customHeight="1" x14ac:dyDescent="0.3">
      <c r="A137" s="126"/>
      <c r="B137" s="119"/>
      <c r="C137" s="119"/>
      <c r="D137" s="119"/>
      <c r="E137" s="119"/>
      <c r="F137" s="119"/>
      <c r="G137" s="119"/>
      <c r="H137" s="119"/>
      <c r="I137" s="119"/>
      <c r="J137" s="120"/>
      <c r="K137" s="119"/>
      <c r="L137" s="119"/>
      <c r="M137" s="119"/>
      <c r="N137" s="119"/>
      <c r="O137" s="121"/>
      <c r="P137" s="122"/>
      <c r="Q137" s="122"/>
      <c r="R137" s="122"/>
      <c r="S137" s="129"/>
      <c r="T137" s="124"/>
      <c r="U137" s="125"/>
      <c r="W137" s="52">
        <f>COUNTIFS(Event_and_Consequence!$BX$6:$BX$500,W$5,Event_and_Consequence!$B$6:$B$500,Facility_Information!$B137)</f>
        <v>0</v>
      </c>
      <c r="X137" s="4">
        <f>COUNTIFS(Event_and_Consequence!$BX$6:$BX$500,X$5,Event_and_Consequence!$B$6:$B$500,Facility_Information!$B137)</f>
        <v>0</v>
      </c>
      <c r="Y137" s="53" t="str">
        <f t="shared" si="3"/>
        <v/>
      </c>
    </row>
    <row r="138" spans="1:25" x14ac:dyDescent="0.3">
      <c r="I138" s="109"/>
      <c r="K138" s="109"/>
      <c r="W138" s="52"/>
      <c r="Y138" s="53"/>
    </row>
    <row r="139" spans="1:25" x14ac:dyDescent="0.3">
      <c r="I139" s="109"/>
      <c r="K139" s="109"/>
      <c r="W139" s="52"/>
      <c r="Y139" s="53"/>
    </row>
    <row r="140" spans="1:25" x14ac:dyDescent="0.3">
      <c r="I140" s="109"/>
      <c r="K140" s="109"/>
      <c r="W140" s="52"/>
      <c r="Y140" s="53"/>
    </row>
    <row r="141" spans="1:25" x14ac:dyDescent="0.3">
      <c r="I141" s="109"/>
      <c r="K141" s="109"/>
      <c r="W141" s="54"/>
      <c r="X141" s="55"/>
      <c r="Y141" s="56"/>
    </row>
    <row r="142" spans="1:25" x14ac:dyDescent="0.3">
      <c r="I142" s="109"/>
      <c r="K142" s="109"/>
    </row>
    <row r="143" spans="1:25" x14ac:dyDescent="0.3">
      <c r="I143" s="109"/>
      <c r="K143" s="109"/>
    </row>
    <row r="144" spans="1:25" x14ac:dyDescent="0.3">
      <c r="I144" s="109"/>
      <c r="K144" s="109"/>
    </row>
    <row r="145" spans="9:11" x14ac:dyDescent="0.3">
      <c r="I145" s="109"/>
      <c r="K145" s="109"/>
    </row>
    <row r="146" spans="9:11" x14ac:dyDescent="0.3">
      <c r="I146" s="109"/>
      <c r="K146" s="109"/>
    </row>
    <row r="147" spans="9:11" x14ac:dyDescent="0.3">
      <c r="I147" s="109"/>
      <c r="K147" s="109"/>
    </row>
    <row r="148" spans="9:11" x14ac:dyDescent="0.3">
      <c r="I148" s="109"/>
      <c r="K148" s="109"/>
    </row>
    <row r="149" spans="9:11" x14ac:dyDescent="0.3">
      <c r="I149" s="109"/>
      <c r="K149" s="109"/>
    </row>
    <row r="150" spans="9:11" x14ac:dyDescent="0.3">
      <c r="I150" s="109"/>
      <c r="K150" s="109"/>
    </row>
    <row r="151" spans="9:11" x14ac:dyDescent="0.3">
      <c r="I151" s="109"/>
      <c r="K151" s="109"/>
    </row>
    <row r="152" spans="9:11" x14ac:dyDescent="0.3">
      <c r="I152" s="109"/>
      <c r="K152" s="109"/>
    </row>
    <row r="153" spans="9:11" x14ac:dyDescent="0.3">
      <c r="I153" s="109"/>
      <c r="K153" s="109"/>
    </row>
    <row r="154" spans="9:11" x14ac:dyDescent="0.3">
      <c r="I154" s="109"/>
      <c r="K154" s="109"/>
    </row>
    <row r="155" spans="9:11" x14ac:dyDescent="0.3">
      <c r="I155" s="109"/>
      <c r="K155" s="109"/>
    </row>
    <row r="156" spans="9:11" x14ac:dyDescent="0.3">
      <c r="I156" s="109"/>
      <c r="K156" s="109"/>
    </row>
    <row r="157" spans="9:11" x14ac:dyDescent="0.3">
      <c r="I157" s="109"/>
      <c r="K157" s="109"/>
    </row>
    <row r="158" spans="9:11" x14ac:dyDescent="0.3">
      <c r="I158" s="109"/>
      <c r="K158" s="109"/>
    </row>
    <row r="159" spans="9:11" x14ac:dyDescent="0.3">
      <c r="I159" s="109"/>
      <c r="K159" s="109"/>
    </row>
    <row r="160" spans="9:11" x14ac:dyDescent="0.3">
      <c r="I160" s="109"/>
      <c r="K160" s="109"/>
    </row>
    <row r="161" spans="9:11" x14ac:dyDescent="0.3">
      <c r="I161" s="109"/>
      <c r="K161" s="109"/>
    </row>
    <row r="162" spans="9:11" x14ac:dyDescent="0.3">
      <c r="I162" s="109"/>
      <c r="K162" s="109"/>
    </row>
    <row r="163" spans="9:11" x14ac:dyDescent="0.3">
      <c r="I163" s="109"/>
      <c r="K163" s="109"/>
    </row>
    <row r="164" spans="9:11" x14ac:dyDescent="0.3">
      <c r="I164" s="109"/>
      <c r="K164" s="109"/>
    </row>
    <row r="165" spans="9:11" x14ac:dyDescent="0.3">
      <c r="I165" s="109"/>
      <c r="K165" s="109"/>
    </row>
    <row r="166" spans="9:11" x14ac:dyDescent="0.3">
      <c r="I166" s="109"/>
      <c r="K166" s="109"/>
    </row>
    <row r="167" spans="9:11" x14ac:dyDescent="0.3">
      <c r="I167" s="109"/>
      <c r="K167" s="109"/>
    </row>
    <row r="168" spans="9:11" x14ac:dyDescent="0.3">
      <c r="I168" s="109"/>
      <c r="K168" s="109"/>
    </row>
    <row r="169" spans="9:11" x14ac:dyDescent="0.3">
      <c r="I169" s="109"/>
      <c r="K169" s="109"/>
    </row>
    <row r="170" spans="9:11" x14ac:dyDescent="0.3">
      <c r="I170" s="109"/>
      <c r="K170" s="109"/>
    </row>
    <row r="171" spans="9:11" x14ac:dyDescent="0.3">
      <c r="I171" s="109"/>
      <c r="K171" s="109"/>
    </row>
    <row r="172" spans="9:11" x14ac:dyDescent="0.3">
      <c r="I172" s="109"/>
      <c r="K172" s="109"/>
    </row>
    <row r="173" spans="9:11" x14ac:dyDescent="0.3">
      <c r="I173" s="109"/>
      <c r="K173" s="109"/>
    </row>
    <row r="174" spans="9:11" x14ac:dyDescent="0.3">
      <c r="I174" s="109"/>
      <c r="K174" s="109"/>
    </row>
    <row r="175" spans="9:11" x14ac:dyDescent="0.3">
      <c r="I175" s="109"/>
      <c r="K175" s="109"/>
    </row>
    <row r="176" spans="9:11" x14ac:dyDescent="0.3">
      <c r="I176" s="109"/>
      <c r="K176" s="109"/>
    </row>
    <row r="177" spans="9:11" x14ac:dyDescent="0.3">
      <c r="I177" s="109"/>
      <c r="K177" s="109"/>
    </row>
    <row r="178" spans="9:11" x14ac:dyDescent="0.3">
      <c r="I178" s="109"/>
      <c r="K178" s="109"/>
    </row>
    <row r="179" spans="9:11" x14ac:dyDescent="0.3">
      <c r="I179" s="109"/>
      <c r="K179" s="109"/>
    </row>
    <row r="180" spans="9:11" x14ac:dyDescent="0.3">
      <c r="I180" s="109"/>
      <c r="K180" s="109"/>
    </row>
    <row r="181" spans="9:11" x14ac:dyDescent="0.3">
      <c r="I181" s="109"/>
      <c r="K181" s="109"/>
    </row>
    <row r="182" spans="9:11" x14ac:dyDescent="0.3">
      <c r="I182" s="109"/>
      <c r="K182" s="109"/>
    </row>
    <row r="183" spans="9:11" x14ac:dyDescent="0.3">
      <c r="I183" s="109"/>
      <c r="K183" s="109"/>
    </row>
    <row r="184" spans="9:11" x14ac:dyDescent="0.3">
      <c r="I184" s="109"/>
      <c r="K184" s="109"/>
    </row>
    <row r="185" spans="9:11" x14ac:dyDescent="0.3">
      <c r="I185" s="109"/>
      <c r="K185" s="109"/>
    </row>
    <row r="186" spans="9:11" x14ac:dyDescent="0.3">
      <c r="I186" s="109"/>
      <c r="K186" s="109"/>
    </row>
    <row r="187" spans="9:11" x14ac:dyDescent="0.3">
      <c r="I187" s="109"/>
      <c r="K187" s="109"/>
    </row>
    <row r="188" spans="9:11" x14ac:dyDescent="0.3">
      <c r="I188" s="109"/>
      <c r="K188" s="109"/>
    </row>
    <row r="189" spans="9:11" x14ac:dyDescent="0.3">
      <c r="I189" s="109"/>
      <c r="K189" s="109"/>
    </row>
    <row r="190" spans="9:11" x14ac:dyDescent="0.3">
      <c r="I190" s="109"/>
      <c r="K190" s="109"/>
    </row>
    <row r="191" spans="9:11" x14ac:dyDescent="0.3">
      <c r="I191" s="109"/>
      <c r="K191" s="109"/>
    </row>
    <row r="192" spans="9:11" x14ac:dyDescent="0.3">
      <c r="I192" s="109"/>
      <c r="K192" s="109"/>
    </row>
    <row r="193" spans="9:11" x14ac:dyDescent="0.3">
      <c r="I193" s="109"/>
      <c r="K193" s="109"/>
    </row>
    <row r="194" spans="9:11" x14ac:dyDescent="0.3">
      <c r="I194" s="109"/>
      <c r="K194" s="109"/>
    </row>
    <row r="195" spans="9:11" x14ac:dyDescent="0.3">
      <c r="I195" s="109"/>
      <c r="K195" s="109"/>
    </row>
    <row r="196" spans="9:11" x14ac:dyDescent="0.3">
      <c r="I196" s="109"/>
      <c r="K196" s="109"/>
    </row>
    <row r="197" spans="9:11" x14ac:dyDescent="0.3">
      <c r="I197" s="109"/>
      <c r="K197" s="109"/>
    </row>
    <row r="198" spans="9:11" x14ac:dyDescent="0.3">
      <c r="I198" s="109"/>
      <c r="K198" s="109"/>
    </row>
    <row r="199" spans="9:11" x14ac:dyDescent="0.3">
      <c r="I199" s="109"/>
      <c r="K199" s="109"/>
    </row>
    <row r="200" spans="9:11" x14ac:dyDescent="0.3">
      <c r="I200" s="109"/>
    </row>
    <row r="201" spans="9:11" x14ac:dyDescent="0.3">
      <c r="I201" s="109"/>
    </row>
    <row r="202" spans="9:11" x14ac:dyDescent="0.3">
      <c r="I202" s="109"/>
    </row>
    <row r="203" spans="9:11" x14ac:dyDescent="0.3">
      <c r="I203" s="109"/>
    </row>
    <row r="204" spans="9:11" x14ac:dyDescent="0.3">
      <c r="I204" s="109"/>
    </row>
    <row r="205" spans="9:11" x14ac:dyDescent="0.3">
      <c r="I205" s="109"/>
    </row>
    <row r="206" spans="9:11" x14ac:dyDescent="0.3">
      <c r="I206" s="109"/>
    </row>
    <row r="207" spans="9:11" x14ac:dyDescent="0.3">
      <c r="I207" s="109"/>
    </row>
    <row r="208" spans="9:11" x14ac:dyDescent="0.3">
      <c r="I208" s="109"/>
    </row>
    <row r="209" spans="9:9" x14ac:dyDescent="0.3">
      <c r="I209" s="109"/>
    </row>
    <row r="210" spans="9:9" x14ac:dyDescent="0.3">
      <c r="I210" s="109"/>
    </row>
    <row r="211" spans="9:9" x14ac:dyDescent="0.3">
      <c r="I211" s="109"/>
    </row>
    <row r="212" spans="9:9" x14ac:dyDescent="0.3">
      <c r="I212" s="109"/>
    </row>
    <row r="213" spans="9:9" x14ac:dyDescent="0.3">
      <c r="I213" s="109"/>
    </row>
    <row r="214" spans="9:9" x14ac:dyDescent="0.3">
      <c r="I214" s="109"/>
    </row>
    <row r="215" spans="9:9" x14ac:dyDescent="0.3">
      <c r="I215" s="109"/>
    </row>
    <row r="216" spans="9:9" x14ac:dyDescent="0.3">
      <c r="I216" s="109"/>
    </row>
    <row r="217" spans="9:9" x14ac:dyDescent="0.3">
      <c r="I217" s="109"/>
    </row>
    <row r="218" spans="9:9" x14ac:dyDescent="0.3">
      <c r="I218" s="109"/>
    </row>
    <row r="219" spans="9:9" x14ac:dyDescent="0.3">
      <c r="I219" s="109"/>
    </row>
    <row r="220" spans="9:9" x14ac:dyDescent="0.3">
      <c r="I220" s="109"/>
    </row>
    <row r="221" spans="9:9" x14ac:dyDescent="0.3">
      <c r="I221" s="109"/>
    </row>
    <row r="222" spans="9:9" x14ac:dyDescent="0.3">
      <c r="I222" s="109"/>
    </row>
    <row r="223" spans="9:9" x14ac:dyDescent="0.3">
      <c r="I223" s="109"/>
    </row>
    <row r="224" spans="9:9" x14ac:dyDescent="0.3">
      <c r="I224" s="109"/>
    </row>
    <row r="225" spans="9:9" x14ac:dyDescent="0.3">
      <c r="I225" s="109"/>
    </row>
    <row r="226" spans="9:9" x14ac:dyDescent="0.3">
      <c r="I226" s="109"/>
    </row>
    <row r="227" spans="9:9" x14ac:dyDescent="0.3">
      <c r="I227" s="109"/>
    </row>
    <row r="228" spans="9:9" x14ac:dyDescent="0.3">
      <c r="I228" s="109"/>
    </row>
    <row r="229" spans="9:9" x14ac:dyDescent="0.3">
      <c r="I229" s="109"/>
    </row>
    <row r="230" spans="9:9" x14ac:dyDescent="0.3">
      <c r="I230" s="109"/>
    </row>
    <row r="231" spans="9:9" x14ac:dyDescent="0.3">
      <c r="I231" s="109"/>
    </row>
    <row r="232" spans="9:9" x14ac:dyDescent="0.3">
      <c r="I232" s="109"/>
    </row>
    <row r="233" spans="9:9" x14ac:dyDescent="0.3">
      <c r="I233" s="109"/>
    </row>
    <row r="234" spans="9:9" x14ac:dyDescent="0.3">
      <c r="I234" s="109"/>
    </row>
    <row r="235" spans="9:9" x14ac:dyDescent="0.3">
      <c r="I235" s="109"/>
    </row>
    <row r="236" spans="9:9" x14ac:dyDescent="0.3">
      <c r="I236" s="109"/>
    </row>
    <row r="237" spans="9:9" x14ac:dyDescent="0.3">
      <c r="I237" s="109"/>
    </row>
    <row r="238" spans="9:9" x14ac:dyDescent="0.3">
      <c r="I238" s="109"/>
    </row>
    <row r="239" spans="9:9" x14ac:dyDescent="0.3">
      <c r="I239" s="109"/>
    </row>
    <row r="240" spans="9:9" x14ac:dyDescent="0.3">
      <c r="I240" s="109"/>
    </row>
    <row r="241" spans="9:9" x14ac:dyDescent="0.3">
      <c r="I241" s="109"/>
    </row>
    <row r="242" spans="9:9" x14ac:dyDescent="0.3">
      <c r="I242" s="109"/>
    </row>
    <row r="243" spans="9:9" x14ac:dyDescent="0.3">
      <c r="I243" s="109"/>
    </row>
    <row r="244" spans="9:9" x14ac:dyDescent="0.3">
      <c r="I244" s="109"/>
    </row>
    <row r="245" spans="9:9" x14ac:dyDescent="0.3">
      <c r="I245" s="109"/>
    </row>
    <row r="246" spans="9:9" x14ac:dyDescent="0.3">
      <c r="I246" s="109"/>
    </row>
    <row r="247" spans="9:9" x14ac:dyDescent="0.3">
      <c r="I247" s="109"/>
    </row>
    <row r="248" spans="9:9" x14ac:dyDescent="0.3">
      <c r="I248" s="109"/>
    </row>
    <row r="249" spans="9:9" x14ac:dyDescent="0.3">
      <c r="I249" s="109"/>
    </row>
    <row r="250" spans="9:9" x14ac:dyDescent="0.3">
      <c r="I250" s="109"/>
    </row>
    <row r="251" spans="9:9" x14ac:dyDescent="0.3">
      <c r="I251" s="109"/>
    </row>
    <row r="252" spans="9:9" x14ac:dyDescent="0.3">
      <c r="I252" s="109"/>
    </row>
    <row r="253" spans="9:9" x14ac:dyDescent="0.3">
      <c r="I253" s="109"/>
    </row>
    <row r="254" spans="9:9" x14ac:dyDescent="0.3">
      <c r="I254" s="109"/>
    </row>
    <row r="255" spans="9:9" x14ac:dyDescent="0.3">
      <c r="I255" s="109"/>
    </row>
    <row r="256" spans="9:9" x14ac:dyDescent="0.3">
      <c r="I256" s="109"/>
    </row>
    <row r="257" spans="9:9" x14ac:dyDescent="0.3">
      <c r="I257" s="109"/>
    </row>
    <row r="258" spans="9:9" x14ac:dyDescent="0.3">
      <c r="I258" s="109"/>
    </row>
    <row r="259" spans="9:9" x14ac:dyDescent="0.3">
      <c r="I259" s="109"/>
    </row>
    <row r="260" spans="9:9" x14ac:dyDescent="0.3">
      <c r="I260" s="109"/>
    </row>
    <row r="261" spans="9:9" x14ac:dyDescent="0.3">
      <c r="I261" s="109"/>
    </row>
    <row r="262" spans="9:9" x14ac:dyDescent="0.3">
      <c r="I262" s="109"/>
    </row>
    <row r="263" spans="9:9" x14ac:dyDescent="0.3">
      <c r="I263" s="109"/>
    </row>
    <row r="264" spans="9:9" x14ac:dyDescent="0.3">
      <c r="I264" s="109"/>
    </row>
    <row r="265" spans="9:9" x14ac:dyDescent="0.3">
      <c r="I265" s="109"/>
    </row>
    <row r="266" spans="9:9" x14ac:dyDescent="0.3">
      <c r="I266" s="109"/>
    </row>
    <row r="267" spans="9:9" x14ac:dyDescent="0.3">
      <c r="I267" s="109"/>
    </row>
    <row r="268" spans="9:9" x14ac:dyDescent="0.3">
      <c r="I268" s="109"/>
    </row>
    <row r="269" spans="9:9" x14ac:dyDescent="0.3">
      <c r="I269" s="109"/>
    </row>
    <row r="270" spans="9:9" x14ac:dyDescent="0.3">
      <c r="I270" s="109"/>
    </row>
    <row r="271" spans="9:9" x14ac:dyDescent="0.3">
      <c r="I271" s="109"/>
    </row>
    <row r="272" spans="9:9" x14ac:dyDescent="0.3">
      <c r="I272" s="109"/>
    </row>
    <row r="273" spans="9:9" x14ac:dyDescent="0.3">
      <c r="I273" s="109"/>
    </row>
    <row r="274" spans="9:9" x14ac:dyDescent="0.3">
      <c r="I274" s="109"/>
    </row>
    <row r="275" spans="9:9" x14ac:dyDescent="0.3">
      <c r="I275" s="109"/>
    </row>
    <row r="276" spans="9:9" x14ac:dyDescent="0.3">
      <c r="I276" s="109"/>
    </row>
    <row r="277" spans="9:9" x14ac:dyDescent="0.3">
      <c r="I277" s="109"/>
    </row>
    <row r="278" spans="9:9" x14ac:dyDescent="0.3">
      <c r="I278" s="109"/>
    </row>
    <row r="279" spans="9:9" x14ac:dyDescent="0.3">
      <c r="I279" s="109"/>
    </row>
    <row r="280" spans="9:9" x14ac:dyDescent="0.3">
      <c r="I280" s="109"/>
    </row>
    <row r="281" spans="9:9" x14ac:dyDescent="0.3">
      <c r="I281" s="109"/>
    </row>
    <row r="282" spans="9:9" x14ac:dyDescent="0.3">
      <c r="I282" s="109"/>
    </row>
    <row r="283" spans="9:9" x14ac:dyDescent="0.3">
      <c r="I283" s="109"/>
    </row>
    <row r="284" spans="9:9" x14ac:dyDescent="0.3">
      <c r="I284" s="109"/>
    </row>
    <row r="285" spans="9:9" x14ac:dyDescent="0.3">
      <c r="I285" s="109"/>
    </row>
    <row r="286" spans="9:9" x14ac:dyDescent="0.3">
      <c r="I286" s="109"/>
    </row>
    <row r="287" spans="9:9" x14ac:dyDescent="0.3">
      <c r="I287" s="109"/>
    </row>
    <row r="288" spans="9:9" x14ac:dyDescent="0.3">
      <c r="I288" s="109"/>
    </row>
    <row r="289" spans="9:9" x14ac:dyDescent="0.3">
      <c r="I289" s="109"/>
    </row>
    <row r="290" spans="9:9" x14ac:dyDescent="0.3">
      <c r="I290" s="109"/>
    </row>
    <row r="291" spans="9:9" x14ac:dyDescent="0.3">
      <c r="I291" s="109"/>
    </row>
    <row r="292" spans="9:9" x14ac:dyDescent="0.3">
      <c r="I292" s="109"/>
    </row>
    <row r="293" spans="9:9" x14ac:dyDescent="0.3">
      <c r="I293" s="109"/>
    </row>
    <row r="294" spans="9:9" x14ac:dyDescent="0.3">
      <c r="I294" s="109"/>
    </row>
    <row r="295" spans="9:9" x14ac:dyDescent="0.3">
      <c r="I295" s="109"/>
    </row>
    <row r="296" spans="9:9" x14ac:dyDescent="0.3">
      <c r="I296" s="109"/>
    </row>
    <row r="297" spans="9:9" x14ac:dyDescent="0.3">
      <c r="I297" s="109"/>
    </row>
    <row r="298" spans="9:9" x14ac:dyDescent="0.3">
      <c r="I298" s="109"/>
    </row>
    <row r="299" spans="9:9" x14ac:dyDescent="0.3">
      <c r="I299" s="109"/>
    </row>
    <row r="300" spans="9:9" x14ac:dyDescent="0.3">
      <c r="I300" s="109"/>
    </row>
    <row r="301" spans="9:9" x14ac:dyDescent="0.3">
      <c r="I301" s="109"/>
    </row>
    <row r="302" spans="9:9" x14ac:dyDescent="0.3">
      <c r="I302" s="109"/>
    </row>
    <row r="303" spans="9:9" x14ac:dyDescent="0.3">
      <c r="I303" s="109"/>
    </row>
    <row r="304" spans="9:9" x14ac:dyDescent="0.3">
      <c r="I304" s="109"/>
    </row>
    <row r="305" spans="9:9" x14ac:dyDescent="0.3">
      <c r="I305" s="109"/>
    </row>
    <row r="306" spans="9:9" x14ac:dyDescent="0.3">
      <c r="I306" s="109"/>
    </row>
    <row r="307" spans="9:9" x14ac:dyDescent="0.3">
      <c r="I307" s="109"/>
    </row>
    <row r="308" spans="9:9" x14ac:dyDescent="0.3">
      <c r="I308" s="109"/>
    </row>
    <row r="309" spans="9:9" x14ac:dyDescent="0.3">
      <c r="I309" s="109"/>
    </row>
    <row r="310" spans="9:9" x14ac:dyDescent="0.3">
      <c r="I310" s="109"/>
    </row>
    <row r="311" spans="9:9" x14ac:dyDescent="0.3">
      <c r="I311" s="109"/>
    </row>
    <row r="312" spans="9:9" x14ac:dyDescent="0.3">
      <c r="I312" s="109"/>
    </row>
    <row r="313" spans="9:9" x14ac:dyDescent="0.3">
      <c r="I313" s="109"/>
    </row>
    <row r="314" spans="9:9" x14ac:dyDescent="0.3">
      <c r="I314" s="109"/>
    </row>
    <row r="315" spans="9:9" x14ac:dyDescent="0.3">
      <c r="I315" s="109"/>
    </row>
    <row r="316" spans="9:9" x14ac:dyDescent="0.3">
      <c r="I316" s="109"/>
    </row>
    <row r="317" spans="9:9" x14ac:dyDescent="0.3">
      <c r="I317" s="109"/>
    </row>
    <row r="318" spans="9:9" x14ac:dyDescent="0.3">
      <c r="I318" s="109"/>
    </row>
    <row r="319" spans="9:9" x14ac:dyDescent="0.3">
      <c r="I319" s="109"/>
    </row>
    <row r="320" spans="9:9" x14ac:dyDescent="0.3">
      <c r="I320" s="109"/>
    </row>
    <row r="321" spans="9:9" x14ac:dyDescent="0.3">
      <c r="I321" s="109"/>
    </row>
    <row r="322" spans="9:9" x14ac:dyDescent="0.3">
      <c r="I322" s="109"/>
    </row>
    <row r="323" spans="9:9" x14ac:dyDescent="0.3">
      <c r="I323" s="109"/>
    </row>
    <row r="324" spans="9:9" x14ac:dyDescent="0.3">
      <c r="I324" s="109"/>
    </row>
    <row r="325" spans="9:9" x14ac:dyDescent="0.3">
      <c r="I325" s="109"/>
    </row>
  </sheetData>
  <sheetProtection formatCells="0" formatColumns="0" formatRows="0" sort="0" pivotTables="0"/>
  <mergeCells count="1">
    <mergeCell ref="I1:K1"/>
  </mergeCells>
  <phoneticPr fontId="4" type="noConversion"/>
  <conditionalFormatting sqref="P6:P137">
    <cfRule type="expression" dxfId="236" priority="3">
      <formula>AND($A6&lt;&gt;"",$P6&lt;&gt;"")</formula>
    </cfRule>
  </conditionalFormatting>
  <conditionalFormatting sqref="P6:Q137">
    <cfRule type="expression" dxfId="235" priority="4">
      <formula>$A6&lt;&gt;""</formula>
    </cfRule>
  </conditionalFormatting>
  <conditionalFormatting sqref="Q6:Q137">
    <cfRule type="expression" dxfId="234" priority="2">
      <formula>AND($A6&lt;&gt;"",$Q6&lt;&gt;"")</formula>
    </cfRule>
  </conditionalFormatting>
  <conditionalFormatting sqref="R6:R137">
    <cfRule type="expression" dxfId="233" priority="1">
      <formula>OR($O6="Petrochemical",$O6="General Chemical")</formula>
    </cfRule>
  </conditionalFormatting>
  <dataValidations xWindow="1270" yWindow="424" count="7">
    <dataValidation type="list" allowBlank="1" showInputMessage="1" showErrorMessage="1" sqref="T3:T137" xr:uid="{00000000-0002-0000-0200-000000000000}">
      <formula1>OpStatus</formula1>
    </dataValidation>
    <dataValidation allowBlank="1" showInputMessage="1" showErrorMessage="1" promptTitle="Definition of Contractor Hours" prompt="Includes embedded contractors, specialty contractors, and project hours (if not major construction); but does not include delivery drivers or large-scale projects that are typically fenced-off and not connected to the existing process." sqref="Q2:Q5" xr:uid="{00000000-0002-0000-0200-000001000000}"/>
    <dataValidation type="whole" errorStyle="warning" allowBlank="1" showErrorMessage="1" error="Please enter five digit zip code" sqref="J7:J137" xr:uid="{00000000-0002-0000-0200-000003000000}">
      <formula1>0</formula1>
      <formula2>99999</formula2>
    </dataValidation>
    <dataValidation type="list" allowBlank="1" showInputMessage="1" showErrorMessage="1" sqref="U3:U137" xr:uid="{00000000-0002-0000-0200-000006000000}">
      <formula1>NoEvents</formula1>
    </dataValidation>
    <dataValidation type="whole" errorStyle="warning" allowBlank="1" showInputMessage="1" showErrorMessage="1" error="Please verify capacity" promptTitle="Reporting Refining Capacity" prompt="This field is optional for U.S. Refineries as it will be populated using the EIA Refinery Capacity Report.  _x000a__x000a_Please continue to submit Refining Capacities for Non-U.S. Refineries." sqref="R6:R137" xr:uid="{DE3004C8-D3C3-44E5-8CE7-43A00C5BBDB4}">
      <formula1>0</formula1>
      <formula2>600000</formula2>
    </dataValidation>
    <dataValidation type="whole" operator="greaterThanOrEqual" showInputMessage="1" showErrorMessage="1" errorTitle="Employee Hours" error="Employee Hours must be entered as a whole number.  _x000a__x000a_If no employee hours were worked, please enter 0 and do not leave the cell blank." sqref="P6:P137" xr:uid="{F0F65E57-7A93-49A7-BD62-CF0A1D662EF8}">
      <formula1>0</formula1>
    </dataValidation>
    <dataValidation type="whole" operator="greaterThanOrEqual" allowBlank="1" showInputMessage="1" showErrorMessage="1" error="Contractor Hours must be entered as a whole number.  _x000a__x000a_If no contractor hours were worked, please enter 0 and do not leave the cell blank." promptTitle="Definition of Contractor Hours" prompt="Includes embedded contractors, specialty contractors, and project hours (if not major construction); but does not include delivery drivers or large-scale projects that are typically fenced-off and not connected to the existing process." sqref="Q6:Q137" xr:uid="{F2F8BEF7-706D-463B-BDFC-B1F2F43BCF14}">
      <formula1>0</formula1>
    </dataValidation>
  </dataValidations>
  <pageMargins left="0.75" right="0.75" top="1" bottom="1" header="0.5" footer="0.5"/>
  <pageSetup scale="53" fitToHeight="10" orientation="landscape" r:id="rId1"/>
  <headerFooter alignWithMargins="0"/>
  <extLst>
    <ext xmlns:x14="http://schemas.microsoft.com/office/spreadsheetml/2009/9/main" uri="{CCE6A557-97BC-4b89-ADB6-D9C93CAAB3DF}">
      <x14:dataValidations xmlns:xm="http://schemas.microsoft.com/office/excel/2006/main" xWindow="1270" yWindow="424" count="1">
        <x14:dataValidation type="list" allowBlank="1" showInputMessage="1" showErrorMessage="1" promptTitle="Facility Type" prompt="Please select the facility type" xr:uid="{00000000-0002-0000-0200-000007000000}">
          <x14:formula1>
            <xm:f>Drop_downs!$A$2:$A$8</xm:f>
          </x14:formula1>
          <xm:sqref>O6:O137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tabColor rgb="FFFFFF00"/>
    <pageSetUpPr fitToPage="1"/>
  </sheetPr>
  <dimension ref="A1:CM500"/>
  <sheetViews>
    <sheetView topLeftCell="BG1" zoomScaleNormal="100" zoomScalePageLayoutView="70" workbookViewId="0">
      <pane ySplit="2" topLeftCell="A10" activePane="bottomLeft" state="frozen"/>
      <selection activeCell="B1" sqref="B1"/>
      <selection pane="bottomLeft" activeCell="BJ10" sqref="BJ10"/>
    </sheetView>
  </sheetViews>
  <sheetFormatPr defaultColWidth="9.1796875" defaultRowHeight="12.5" x14ac:dyDescent="0.25"/>
  <cols>
    <col min="1" max="1" width="4.1796875" style="1" hidden="1" customWidth="1"/>
    <col min="2" max="2" width="17.90625" style="65" customWidth="1"/>
    <col min="3" max="3" width="16.81640625" hidden="1" customWidth="1"/>
    <col min="4" max="4" width="27.1796875" hidden="1" customWidth="1"/>
    <col min="5" max="5" width="17.1796875" hidden="1" customWidth="1"/>
    <col min="6" max="6" width="26" hidden="1" customWidth="1"/>
    <col min="7" max="8" width="9.54296875" customWidth="1"/>
    <col min="9" max="9" width="66.6328125" customWidth="1"/>
    <col min="10" max="10" width="23.1796875" customWidth="1"/>
    <col min="11" max="11" width="17.81640625" customWidth="1"/>
    <col min="12" max="19" width="15.453125" customWidth="1"/>
    <col min="20" max="21" width="28.1796875" customWidth="1"/>
    <col min="22" max="24" width="15.453125" customWidth="1"/>
    <col min="25" max="36" width="14.81640625" customWidth="1"/>
    <col min="37" max="37" width="9.1796875" customWidth="1"/>
    <col min="38" max="38" width="9.81640625" customWidth="1"/>
    <col min="39" max="39" width="11" customWidth="1"/>
    <col min="40" max="40" width="10.54296875" customWidth="1"/>
    <col min="41" max="41" width="9.1796875" customWidth="1"/>
    <col min="42" max="42" width="9.81640625" customWidth="1"/>
    <col min="43" max="43" width="12" customWidth="1"/>
    <col min="44" max="45" width="9.1796875" customWidth="1"/>
    <col min="46" max="46" width="15" customWidth="1"/>
    <col min="47" max="48" width="10.54296875" customWidth="1"/>
    <col min="49" max="49" width="11" customWidth="1"/>
    <col min="50" max="50" width="11.1796875" customWidth="1"/>
    <col min="51" max="54" width="10.54296875" customWidth="1"/>
    <col min="55" max="56" width="10.81640625" customWidth="1"/>
    <col min="57" max="57" width="14.36328125" customWidth="1"/>
    <col min="58" max="58" width="14.6328125" customWidth="1"/>
    <col min="59" max="59" width="9.1796875" customWidth="1"/>
    <col min="60" max="60" width="9.81640625" customWidth="1"/>
    <col min="61" max="62" width="9.1796875" customWidth="1"/>
    <col min="63" max="63" width="15" customWidth="1"/>
    <col min="64" max="65" width="10.54296875" customWidth="1"/>
    <col min="66" max="66" width="11" customWidth="1"/>
    <col min="67" max="67" width="11.1796875" customWidth="1"/>
    <col min="68" max="71" width="10.54296875" customWidth="1"/>
    <col min="72" max="73" width="10.81640625" customWidth="1"/>
    <col min="74" max="75" width="14.453125" customWidth="1"/>
    <col min="76" max="76" width="13.81640625" customWidth="1"/>
    <col min="77" max="82" width="10.81640625" customWidth="1"/>
    <col min="83" max="83" width="48" customWidth="1"/>
    <col min="84" max="84" width="43.36328125" customWidth="1"/>
    <col min="85" max="85" width="9.1796875" hidden="1" customWidth="1"/>
    <col min="86" max="86" width="17.453125" customWidth="1"/>
    <col min="87" max="87" width="16.453125" hidden="1" customWidth="1"/>
    <col min="88" max="88" width="12.81640625" hidden="1" customWidth="1"/>
    <col min="89" max="89" width="29.81640625" hidden="1" customWidth="1"/>
    <col min="90" max="90" width="24" hidden="1" customWidth="1"/>
    <col min="91" max="91" width="32.1796875" bestFit="1" customWidth="1"/>
  </cols>
  <sheetData>
    <row r="1" spans="1:91" s="100" customFormat="1" ht="34.5" thickBot="1" x14ac:dyDescent="0.4">
      <c r="A1" s="96"/>
      <c r="B1" s="389" t="s">
        <v>113</v>
      </c>
      <c r="C1" s="390"/>
      <c r="D1" s="390"/>
      <c r="E1" s="390"/>
      <c r="F1" s="390"/>
      <c r="G1" s="390"/>
      <c r="H1" s="390"/>
      <c r="I1" s="390"/>
      <c r="J1" s="390"/>
      <c r="K1" s="390"/>
      <c r="L1" s="390"/>
      <c r="M1" s="390"/>
      <c r="N1" s="390"/>
      <c r="O1" s="390"/>
      <c r="P1" s="390"/>
      <c r="Q1" s="390"/>
      <c r="R1" s="390"/>
      <c r="S1" s="390"/>
      <c r="T1" s="390"/>
      <c r="U1" s="390"/>
      <c r="V1" s="390"/>
      <c r="W1" s="390"/>
      <c r="X1" s="391"/>
      <c r="Y1" s="386" t="s">
        <v>114</v>
      </c>
      <c r="Z1" s="387"/>
      <c r="AA1" s="387"/>
      <c r="AB1" s="387"/>
      <c r="AC1" s="387"/>
      <c r="AD1" s="387"/>
      <c r="AE1" s="387"/>
      <c r="AF1" s="387"/>
      <c r="AG1" s="387"/>
      <c r="AH1" s="387"/>
      <c r="AI1" s="387"/>
      <c r="AJ1" s="388"/>
      <c r="AK1" s="392" t="s">
        <v>115</v>
      </c>
      <c r="AL1" s="394"/>
      <c r="AM1" s="394"/>
      <c r="AN1" s="394"/>
      <c r="AO1" s="394"/>
      <c r="AP1" s="393"/>
      <c r="AQ1" s="222" t="s">
        <v>116</v>
      </c>
      <c r="AR1" s="392" t="s">
        <v>117</v>
      </c>
      <c r="AS1" s="393"/>
      <c r="AT1" s="392" t="s">
        <v>118</v>
      </c>
      <c r="AU1" s="394"/>
      <c r="AV1" s="394"/>
      <c r="AW1" s="394"/>
      <c r="AX1" s="393"/>
      <c r="AY1" s="386" t="s">
        <v>119</v>
      </c>
      <c r="AZ1" s="387"/>
      <c r="BA1" s="387"/>
      <c r="BB1" s="388"/>
      <c r="BC1" s="386" t="s">
        <v>120</v>
      </c>
      <c r="BD1" s="387"/>
      <c r="BE1" s="387"/>
      <c r="BF1" s="388"/>
      <c r="BG1" s="395" t="s">
        <v>121</v>
      </c>
      <c r="BH1" s="396"/>
      <c r="BI1" s="395" t="s">
        <v>122</v>
      </c>
      <c r="BJ1" s="396"/>
      <c r="BK1" s="397" t="s">
        <v>123</v>
      </c>
      <c r="BL1" s="397"/>
      <c r="BM1" s="397"/>
      <c r="BN1" s="397"/>
      <c r="BO1" s="397"/>
      <c r="BP1" s="386" t="s">
        <v>124</v>
      </c>
      <c r="BQ1" s="387"/>
      <c r="BR1" s="387"/>
      <c r="BS1" s="388"/>
      <c r="BT1" s="386" t="s">
        <v>125</v>
      </c>
      <c r="BU1" s="387"/>
      <c r="BV1" s="387"/>
      <c r="BW1" s="201"/>
      <c r="BX1" s="223"/>
      <c r="BY1" s="386" t="s">
        <v>126</v>
      </c>
      <c r="BZ1" s="387"/>
      <c r="CA1" s="387"/>
      <c r="CB1" s="387"/>
      <c r="CC1" s="387"/>
      <c r="CD1" s="387"/>
      <c r="CE1" s="384" t="s">
        <v>655</v>
      </c>
      <c r="CF1" s="385"/>
      <c r="CG1" s="97"/>
      <c r="CH1" s="98" t="s">
        <v>127</v>
      </c>
      <c r="CI1" s="99"/>
    </row>
    <row r="2" spans="1:91" ht="85" thickTop="1" thickBot="1" x14ac:dyDescent="0.3">
      <c r="A2" s="77" t="s">
        <v>128</v>
      </c>
      <c r="B2" s="84" t="s">
        <v>129</v>
      </c>
      <c r="C2" s="224" t="s">
        <v>130</v>
      </c>
      <c r="D2" s="224" t="s">
        <v>131</v>
      </c>
      <c r="E2" s="224" t="s">
        <v>132</v>
      </c>
      <c r="F2" s="224" t="s">
        <v>133</v>
      </c>
      <c r="G2" s="225" t="s">
        <v>134</v>
      </c>
      <c r="H2" s="85" t="s">
        <v>135</v>
      </c>
      <c r="I2" s="226" t="s">
        <v>610</v>
      </c>
      <c r="J2" s="139" t="s">
        <v>136</v>
      </c>
      <c r="K2" s="84" t="s">
        <v>137</v>
      </c>
      <c r="L2" s="139" t="s">
        <v>138</v>
      </c>
      <c r="M2" s="84" t="s">
        <v>139</v>
      </c>
      <c r="N2" s="139" t="s">
        <v>140</v>
      </c>
      <c r="O2" s="227" t="s">
        <v>141</v>
      </c>
      <c r="P2" s="228" t="s">
        <v>142</v>
      </c>
      <c r="Q2" s="229" t="s">
        <v>143</v>
      </c>
      <c r="R2" s="230" t="s">
        <v>144</v>
      </c>
      <c r="S2" s="224" t="s">
        <v>639</v>
      </c>
      <c r="T2" s="103" t="s">
        <v>145</v>
      </c>
      <c r="U2" s="103" t="s">
        <v>146</v>
      </c>
      <c r="V2" s="139" t="s">
        <v>147</v>
      </c>
      <c r="W2" s="84" t="s">
        <v>148</v>
      </c>
      <c r="X2" s="231" t="s">
        <v>149</v>
      </c>
      <c r="Y2" s="232" t="s">
        <v>150</v>
      </c>
      <c r="Z2" s="103" t="s">
        <v>151</v>
      </c>
      <c r="AA2" s="312" t="s">
        <v>640</v>
      </c>
      <c r="AB2" s="231" t="s">
        <v>152</v>
      </c>
      <c r="AC2" s="233" t="s">
        <v>153</v>
      </c>
      <c r="AD2" s="234" t="s">
        <v>154</v>
      </c>
      <c r="AE2" s="313" t="s">
        <v>641</v>
      </c>
      <c r="AF2" s="235" t="s">
        <v>155</v>
      </c>
      <c r="AG2" s="138" t="s">
        <v>156</v>
      </c>
      <c r="AH2" s="103" t="s">
        <v>157</v>
      </c>
      <c r="AI2" s="312" t="s">
        <v>642</v>
      </c>
      <c r="AJ2" s="139" t="s">
        <v>158</v>
      </c>
      <c r="AK2" s="236" t="s">
        <v>159</v>
      </c>
      <c r="AL2" s="237" t="s">
        <v>160</v>
      </c>
      <c r="AM2" s="237" t="s">
        <v>161</v>
      </c>
      <c r="AN2" s="237" t="s">
        <v>162</v>
      </c>
      <c r="AO2" s="237" t="s">
        <v>163</v>
      </c>
      <c r="AP2" s="238" t="s">
        <v>164</v>
      </c>
      <c r="AQ2" s="239" t="s">
        <v>165</v>
      </c>
      <c r="AR2" s="276" t="s">
        <v>166</v>
      </c>
      <c r="AS2" s="275" t="s">
        <v>167</v>
      </c>
      <c r="AT2" s="236" t="s">
        <v>168</v>
      </c>
      <c r="AU2" s="237" t="s">
        <v>169</v>
      </c>
      <c r="AV2" s="237" t="s">
        <v>170</v>
      </c>
      <c r="AW2" s="237" t="s">
        <v>171</v>
      </c>
      <c r="AX2" s="238" t="s">
        <v>172</v>
      </c>
      <c r="AY2" s="232" t="s">
        <v>173</v>
      </c>
      <c r="AZ2" s="232" t="s">
        <v>174</v>
      </c>
      <c r="BA2" s="232" t="s">
        <v>175</v>
      </c>
      <c r="BB2" s="240" t="s">
        <v>176</v>
      </c>
      <c r="BC2" s="232" t="s">
        <v>618</v>
      </c>
      <c r="BD2" s="232" t="s">
        <v>619</v>
      </c>
      <c r="BE2" s="326" t="s">
        <v>653</v>
      </c>
      <c r="BF2" s="326" t="s">
        <v>654</v>
      </c>
      <c r="BG2" s="241" t="s">
        <v>177</v>
      </c>
      <c r="BH2" s="242" t="s">
        <v>178</v>
      </c>
      <c r="BI2" s="241" t="s">
        <v>179</v>
      </c>
      <c r="BJ2" s="242" t="s">
        <v>180</v>
      </c>
      <c r="BK2" s="243" t="s">
        <v>181</v>
      </c>
      <c r="BL2" s="244" t="s">
        <v>182</v>
      </c>
      <c r="BM2" s="244" t="s">
        <v>183</v>
      </c>
      <c r="BN2" s="244" t="s">
        <v>184</v>
      </c>
      <c r="BO2" s="245" t="s">
        <v>185</v>
      </c>
      <c r="BP2" s="138" t="s">
        <v>186</v>
      </c>
      <c r="BQ2" s="232" t="s">
        <v>187</v>
      </c>
      <c r="BR2" s="232" t="s">
        <v>188</v>
      </c>
      <c r="BS2" s="240" t="s">
        <v>189</v>
      </c>
      <c r="BT2" s="138" t="s">
        <v>630</v>
      </c>
      <c r="BU2" s="232" t="s">
        <v>631</v>
      </c>
      <c r="BV2" s="326" t="s">
        <v>653</v>
      </c>
      <c r="BW2" s="338" t="s">
        <v>654</v>
      </c>
      <c r="BX2" s="307" t="s">
        <v>656</v>
      </c>
      <c r="BY2" s="138" t="s">
        <v>190</v>
      </c>
      <c r="BZ2" s="103" t="s">
        <v>191</v>
      </c>
      <c r="CA2" s="103" t="s">
        <v>192</v>
      </c>
      <c r="CB2" s="103" t="s">
        <v>193</v>
      </c>
      <c r="CC2" s="103" t="s">
        <v>194</v>
      </c>
      <c r="CD2" s="235" t="s">
        <v>195</v>
      </c>
      <c r="CE2" s="282" t="s">
        <v>659</v>
      </c>
      <c r="CF2" s="246" t="s">
        <v>658</v>
      </c>
      <c r="CG2" s="247"/>
      <c r="CH2" s="94" t="s">
        <v>196</v>
      </c>
      <c r="CI2" s="76" t="s">
        <v>197</v>
      </c>
      <c r="CJ2" s="163"/>
      <c r="CK2" s="163" t="s">
        <v>198</v>
      </c>
      <c r="CL2" s="163" t="s">
        <v>606</v>
      </c>
    </row>
    <row r="3" spans="1:91" ht="60" x14ac:dyDescent="0.25">
      <c r="A3" s="78" t="s">
        <v>199</v>
      </c>
      <c r="B3" s="283" t="s">
        <v>94</v>
      </c>
      <c r="C3" s="284" t="s">
        <v>200</v>
      </c>
      <c r="D3" s="284"/>
      <c r="E3" s="284"/>
      <c r="F3" s="284"/>
      <c r="G3" s="285">
        <v>45395</v>
      </c>
      <c r="H3" s="286">
        <v>0.78125</v>
      </c>
      <c r="I3" s="287" t="s">
        <v>634</v>
      </c>
      <c r="J3" s="288"/>
      <c r="K3" s="289" t="s">
        <v>313</v>
      </c>
      <c r="L3" s="290"/>
      <c r="M3" s="291" t="s">
        <v>202</v>
      </c>
      <c r="N3" s="290"/>
      <c r="O3" s="314" t="s">
        <v>371</v>
      </c>
      <c r="P3" s="315"/>
      <c r="Q3" s="289"/>
      <c r="R3" s="293"/>
      <c r="S3" s="291" t="s">
        <v>229</v>
      </c>
      <c r="T3" s="292" t="s">
        <v>490</v>
      </c>
      <c r="U3" s="292" t="s">
        <v>518</v>
      </c>
      <c r="V3" s="293"/>
      <c r="W3" s="289" t="s">
        <v>311</v>
      </c>
      <c r="X3" s="290"/>
      <c r="Y3" s="291" t="s">
        <v>36</v>
      </c>
      <c r="Z3" s="292" t="s">
        <v>544</v>
      </c>
      <c r="AA3" s="292"/>
      <c r="AB3" s="290"/>
      <c r="AC3" s="291" t="s">
        <v>34</v>
      </c>
      <c r="AD3" s="292" t="s">
        <v>524</v>
      </c>
      <c r="AE3" s="292"/>
      <c r="AF3" s="293" t="s">
        <v>637</v>
      </c>
      <c r="AG3" s="289" t="s">
        <v>42</v>
      </c>
      <c r="AH3" s="292" t="s">
        <v>223</v>
      </c>
      <c r="AI3" s="292" t="s">
        <v>224</v>
      </c>
      <c r="AJ3" s="293" t="s">
        <v>638</v>
      </c>
      <c r="AK3" s="291">
        <v>1</v>
      </c>
      <c r="AL3" s="292"/>
      <c r="AM3" s="292"/>
      <c r="AN3" s="292"/>
      <c r="AO3" s="292"/>
      <c r="AP3" s="293"/>
      <c r="AQ3" s="294"/>
      <c r="AR3" s="289"/>
      <c r="AS3" s="290"/>
      <c r="AT3" s="291"/>
      <c r="AU3" s="292"/>
      <c r="AV3" s="292"/>
      <c r="AW3" s="292"/>
      <c r="AX3" s="293"/>
      <c r="AY3" s="291"/>
      <c r="AZ3" s="292"/>
      <c r="BA3" s="292"/>
      <c r="BB3" s="293"/>
      <c r="BC3" s="291"/>
      <c r="BD3" s="292"/>
      <c r="BE3" s="292"/>
      <c r="BF3" s="293"/>
      <c r="BG3" s="291"/>
      <c r="BH3" s="293"/>
      <c r="BI3" s="289"/>
      <c r="BJ3" s="290"/>
      <c r="BK3" s="291"/>
      <c r="BL3" s="292"/>
      <c r="BM3" s="292"/>
      <c r="BN3" s="292"/>
      <c r="BO3" s="293"/>
      <c r="BP3" s="291"/>
      <c r="BQ3" s="292"/>
      <c r="BR3" s="292"/>
      <c r="BS3" s="293"/>
      <c r="BT3" s="291"/>
      <c r="BU3" s="292"/>
      <c r="BV3" s="292"/>
      <c r="BW3" s="293"/>
      <c r="BX3" s="308" t="str">
        <f>IF(AK3&gt;0,"Tier 1",IF(AL3&gt;0,"Tier 1",IF(AM3&gt;0,"Tier 1",IF(AN3&gt;0,"Tier 1",IF(AO3&gt;0,"Tier 1",IF(AP3&gt;0,"Tier 1",IF(AQ3="yes","Tier 1",IF(AR3="yes","Tier 1",IF(AS3="yes","Tier 1",IF(AT3="via Downstream Destructive Device","Tier 1",IF(AT3="Directly to Atmosphere","Tier 1",IF(AU3="yes","Tier 1",IF(AV3="yes","Tier 1",IF(AW3="yes","Tier 1",IF(AX3="yes","Tier 1",IF(AY3="Yes","Tier 1",IF(AZ3="Yes","Tier 1",IF(BA3="Yes","Tier 1",IF(BB3="Yes","Tier 1",IF(BC3="Category 1","Tier 1",IF(BC3="Category 2","Tier 1",IF(BC3="Category 3","Tier 1",IF(BC3="Category 4","Tier 1",IF(BC3="Category 5","Tier 1",IF(BC3="Category 6","Tier 1",IF(BC3="Category 7","Tier 1",IF(BG3&gt;0,"Tier 2",IF(BH3&gt;0,"Tier 2",IF(BI3="yes","Tier 2",IF(BJ3="yes","Tier 2",IF(BK3="via Downstream Destructive Device","Tier 2",IF(BK3="Directly to Atmosphere","Tier 2",IF(BL3="yes","Tier 2",IF(BM3="yes","Tier 2",IF(BN3="yes","Tier 2",IF(BO3="yes","Tier 2",IF(BP3="yes","Tier 2",IF(BQ3="yes","Tier 2",IF(BR3="yes","Tier 2",IF(BS3="yes","Tier 2",IF(BT3="Category 1","Tier 2",IF(BT3="Category 1","Tier 2",IF(BT3="Category 1","Tier 2",IF(BT3="Category 1","Tier 2",IF(BT3="Category 1","Tier 2",IF(BT3="Category 1","Tier 2",IF(BT3="Category 1","Tier 2",IF(BT3="Category 1","Tier 2",""))))))))))))))))))))))))))))))))))))))))))))))))</f>
        <v>Tier 1</v>
      </c>
      <c r="BY3" s="291">
        <v>3</v>
      </c>
      <c r="BZ3" s="292">
        <v>0</v>
      </c>
      <c r="CA3" s="292">
        <v>0</v>
      </c>
      <c r="CB3" s="292">
        <v>0</v>
      </c>
      <c r="CC3" s="292">
        <v>0</v>
      </c>
      <c r="CD3" s="310">
        <f t="shared" ref="CD3:CD4" si="0">IF(BX3="","",IF(BX3="Tier 2","",SUM(BY3:CC3)))</f>
        <v>3</v>
      </c>
      <c r="CE3" s="382" t="s">
        <v>660</v>
      </c>
      <c r="CF3" s="382"/>
      <c r="CG3" s="219" t="s">
        <v>213</v>
      </c>
      <c r="CH3" s="220" t="s">
        <v>209</v>
      </c>
      <c r="CI3" s="66"/>
      <c r="CJ3">
        <f>SUM(COUNTA(Y3,AC3,AG3))</f>
        <v>3</v>
      </c>
      <c r="CK3" t="s">
        <v>214</v>
      </c>
    </row>
    <row r="4" spans="1:91" ht="72.5" thickBot="1" x14ac:dyDescent="0.3">
      <c r="A4" s="78"/>
      <c r="B4" s="295" t="s">
        <v>102</v>
      </c>
      <c r="C4" s="296" t="s">
        <v>200</v>
      </c>
      <c r="D4" s="296"/>
      <c r="E4" s="296"/>
      <c r="F4" s="296"/>
      <c r="G4" s="297">
        <v>45566</v>
      </c>
      <c r="H4" s="298">
        <v>0.55625000000000002</v>
      </c>
      <c r="I4" s="299" t="s">
        <v>635</v>
      </c>
      <c r="J4" s="300" t="s">
        <v>636</v>
      </c>
      <c r="K4" s="301" t="s">
        <v>428</v>
      </c>
      <c r="L4" s="302"/>
      <c r="M4" s="303" t="s">
        <v>202</v>
      </c>
      <c r="N4" s="302"/>
      <c r="O4" s="316" t="s">
        <v>216</v>
      </c>
      <c r="P4" s="317"/>
      <c r="Q4" s="301"/>
      <c r="R4" s="305"/>
      <c r="S4" s="303" t="s">
        <v>346</v>
      </c>
      <c r="T4" s="304" t="s">
        <v>476</v>
      </c>
      <c r="U4" s="304" t="s">
        <v>512</v>
      </c>
      <c r="V4" s="305"/>
      <c r="W4" s="301" t="s">
        <v>232</v>
      </c>
      <c r="X4" s="302"/>
      <c r="Y4" s="303" t="s">
        <v>42</v>
      </c>
      <c r="Z4" s="304" t="s">
        <v>223</v>
      </c>
      <c r="AA4" s="304" t="s">
        <v>235</v>
      </c>
      <c r="AB4" s="302"/>
      <c r="AC4" s="303" t="s">
        <v>34</v>
      </c>
      <c r="AD4" s="304" t="s">
        <v>526</v>
      </c>
      <c r="AE4" s="304"/>
      <c r="AF4" s="305"/>
      <c r="AG4" s="301" t="s">
        <v>36</v>
      </c>
      <c r="AH4" s="304" t="s">
        <v>206</v>
      </c>
      <c r="AI4" s="304"/>
      <c r="AJ4" s="305"/>
      <c r="AK4" s="303">
        <v>1</v>
      </c>
      <c r="AL4" s="304"/>
      <c r="AM4" s="304"/>
      <c r="AN4" s="304"/>
      <c r="AO4" s="304"/>
      <c r="AP4" s="305"/>
      <c r="AQ4" s="306"/>
      <c r="AR4" s="301" t="s">
        <v>209</v>
      </c>
      <c r="AS4" s="302" t="s">
        <v>209</v>
      </c>
      <c r="AT4" s="303"/>
      <c r="AU4" s="304"/>
      <c r="AV4" s="304"/>
      <c r="AW4" s="304"/>
      <c r="AX4" s="305"/>
      <c r="AY4" s="303"/>
      <c r="AZ4" s="304"/>
      <c r="BA4" s="304"/>
      <c r="BB4" s="305"/>
      <c r="BC4" s="303"/>
      <c r="BD4" s="304"/>
      <c r="BE4" s="304"/>
      <c r="BF4" s="305"/>
      <c r="BG4" s="303"/>
      <c r="BH4" s="305"/>
      <c r="BI4" s="301"/>
      <c r="BJ4" s="302"/>
      <c r="BK4" s="303"/>
      <c r="BL4" s="304"/>
      <c r="BM4" s="304"/>
      <c r="BN4" s="304"/>
      <c r="BO4" s="305"/>
      <c r="BP4" s="303"/>
      <c r="BQ4" s="304"/>
      <c r="BR4" s="304"/>
      <c r="BS4" s="305"/>
      <c r="BT4" s="303"/>
      <c r="BU4" s="304"/>
      <c r="BV4" s="304"/>
      <c r="BW4" s="305"/>
      <c r="BX4" s="309" t="str">
        <f t="shared" ref="BX4" si="1">IF(AK4&gt;0,"Tier 1",IF(AL4&gt;0,"Tier 1",IF(AM4&gt;0,"Tier 1",IF(AN4&gt;0,"Tier 1",IF(AO4&gt;0,"Tier 1",IF(AP4&gt;0,"Tier 1",IF(AQ4="yes","Tier 1",IF(AR4="yes","Tier 1",IF(AS4="yes","Tier 1",IF(AT4="via Downstream Destructive Device","Tier 1",IF(AT4="Directly to Atmosphere","Tier 1",IF(AU4="yes","Tier 1",IF(AV4="yes","Tier 1",IF(AW4="yes","Tier 1",IF(AX4="yes","Tier 1",IF(AY4="Yes","Tier 1",IF(AZ4="Yes","Tier 1",IF(BA4="Yes","Tier 1",IF(BB4="Yes","Tier 1",IF(BC4="Category 1","Tier 1",IF(BC4="Category 2","Tier 1",IF(BC4="Category 3","Tier 1",IF(BC4="Category 4","Tier 1",IF(BC4="Category 5","Tier 1",IF(BC4="Category 6","Tier 1",IF(BC4="Category 7","Tier 1",IF(BG4&gt;0,"Tier 2",IF(BH4&gt;0,"Tier 2",IF(BI4="yes","Tier 2",IF(BJ4="yes","Tier 2",IF(BK4="via Downstream Destructive Device","Tier 2",IF(BK4="Directly to Atmosphere","Tier 2",IF(BL4="yes","Tier 2",IF(BM4="yes","Tier 2",IF(BN4="yes","Tier 2",IF(BO4="yes","Tier 2",IF(BP4="yes","Tier 2",IF(BQ4="yes","Tier 2",IF(BR4="yes","Tier 2",IF(BS4="yes","Tier 2",IF(BT4="Category 1","Tier 2",IF(BT4="Category 1","Tier 2",IF(BT4="Category 1","Tier 2",IF(BT4="Category 1","Tier 2",IF(BT4="Category 1","Tier 2",IF(BT4="Category 1","Tier 2",IF(BT4="Category 1","Tier 2",IF(BT4="Category 1","Tier 2",""))))))))))))))))))))))))))))))))))))))))))))))))</f>
        <v>Tier 1</v>
      </c>
      <c r="BY4" s="303">
        <v>3</v>
      </c>
      <c r="BZ4" s="304">
        <v>9</v>
      </c>
      <c r="CA4" s="304">
        <v>3</v>
      </c>
      <c r="CB4" s="304">
        <v>0</v>
      </c>
      <c r="CC4" s="304">
        <v>0</v>
      </c>
      <c r="CD4" s="311">
        <f t="shared" si="0"/>
        <v>15</v>
      </c>
      <c r="CE4" s="383"/>
      <c r="CF4" s="383"/>
      <c r="CG4" s="219"/>
      <c r="CH4" s="221" t="s">
        <v>209</v>
      </c>
      <c r="CI4" s="66"/>
      <c r="CJ4">
        <f>SUM(COUNTA(Y4,AC4,AG4))</f>
        <v>3</v>
      </c>
    </row>
    <row r="5" spans="1:91" ht="14" thickTop="1" thickBot="1" x14ac:dyDescent="0.35">
      <c r="A5" s="79" t="s">
        <v>226</v>
      </c>
      <c r="B5" s="168" t="s">
        <v>632</v>
      </c>
      <c r="C5" s="169"/>
      <c r="D5" s="169"/>
      <c r="E5" s="169"/>
      <c r="F5" s="169"/>
      <c r="G5" s="169"/>
      <c r="H5" s="169"/>
      <c r="I5" s="169"/>
      <c r="J5" s="169"/>
      <c r="K5" s="168"/>
      <c r="L5" s="169"/>
      <c r="M5" s="207"/>
      <c r="N5" s="208"/>
      <c r="O5" s="205"/>
      <c r="P5" s="204"/>
      <c r="Q5" s="209"/>
      <c r="R5" s="210"/>
      <c r="S5" s="169"/>
      <c r="T5" s="169"/>
      <c r="U5" s="169"/>
      <c r="V5" s="169"/>
      <c r="W5" s="168"/>
      <c r="X5" s="210"/>
      <c r="Y5" s="209"/>
      <c r="Z5" s="211"/>
      <c r="AA5" s="212"/>
      <c r="AB5" s="213"/>
      <c r="AC5" s="211"/>
      <c r="AD5" s="212"/>
      <c r="AE5" s="168" t="s">
        <v>632</v>
      </c>
      <c r="AF5" s="168"/>
      <c r="AG5" s="209"/>
      <c r="AH5" s="212"/>
      <c r="AI5" s="212"/>
      <c r="AJ5" s="213"/>
      <c r="AK5" s="168"/>
      <c r="AL5" s="169"/>
      <c r="AM5" s="169"/>
      <c r="AN5" s="169"/>
      <c r="AO5" s="169"/>
      <c r="AP5" s="169"/>
      <c r="AQ5" s="169"/>
      <c r="AR5" s="169"/>
      <c r="AS5" s="169"/>
      <c r="AT5" s="169"/>
      <c r="AU5" s="169"/>
      <c r="AV5" s="169"/>
      <c r="AW5" s="169"/>
      <c r="AX5" s="169"/>
      <c r="AY5" s="169"/>
      <c r="AZ5" s="169"/>
      <c r="BA5" s="169"/>
      <c r="BB5" s="169"/>
      <c r="BC5" s="169"/>
      <c r="BD5" s="169"/>
      <c r="BE5" s="169"/>
      <c r="BF5" s="169"/>
      <c r="BG5" s="169"/>
      <c r="BH5" s="169"/>
      <c r="BI5" s="169"/>
      <c r="BJ5" s="169"/>
      <c r="BK5" s="169"/>
      <c r="BL5" s="169"/>
      <c r="BM5" s="169"/>
      <c r="BN5" s="169"/>
      <c r="BO5" s="169"/>
      <c r="BP5" s="337"/>
      <c r="BQ5" s="337"/>
      <c r="BR5" s="337"/>
      <c r="BS5" s="337"/>
      <c r="BT5" s="337" t="s">
        <v>633</v>
      </c>
      <c r="BU5" s="337"/>
      <c r="BV5" s="337"/>
      <c r="BW5" s="337"/>
      <c r="BX5" s="169"/>
      <c r="BY5" s="169"/>
      <c r="BZ5" s="169"/>
      <c r="CA5" s="169"/>
      <c r="CB5" s="169"/>
      <c r="CC5" s="169"/>
      <c r="CD5" s="214"/>
      <c r="CE5" s="202"/>
      <c r="CF5" s="196"/>
      <c r="CG5" s="166"/>
      <c r="CH5" s="203"/>
      <c r="CI5" s="26"/>
      <c r="CK5">
        <v>0</v>
      </c>
      <c r="CM5" s="182"/>
    </row>
    <row r="6" spans="1:91" ht="132" customHeight="1" thickTop="1" x14ac:dyDescent="0.3">
      <c r="A6" s="80"/>
      <c r="B6" s="143"/>
      <c r="C6" s="144"/>
      <c r="D6" s="144"/>
      <c r="E6" s="144"/>
      <c r="F6" s="144"/>
      <c r="G6" s="145"/>
      <c r="H6" s="146"/>
      <c r="I6" s="248"/>
      <c r="J6" s="263"/>
      <c r="K6" s="147"/>
      <c r="L6" s="133"/>
      <c r="M6" s="149"/>
      <c r="N6" s="148"/>
      <c r="O6" s="318"/>
      <c r="P6" s="206"/>
      <c r="Q6" s="266"/>
      <c r="R6" s="267"/>
      <c r="S6" s="147"/>
      <c r="T6" s="132"/>
      <c r="U6" s="132"/>
      <c r="V6" s="133"/>
      <c r="W6" s="147"/>
      <c r="X6" s="133"/>
      <c r="Y6" s="131"/>
      <c r="Z6" s="132"/>
      <c r="AA6" s="132"/>
      <c r="AB6" s="133"/>
      <c r="AC6" s="266"/>
      <c r="AD6" s="150"/>
      <c r="AE6" s="150"/>
      <c r="AF6" s="268"/>
      <c r="AG6" s="131"/>
      <c r="AH6" s="132"/>
      <c r="AI6" s="132"/>
      <c r="AJ6" s="133"/>
      <c r="AK6" s="147"/>
      <c r="AL6" s="144"/>
      <c r="AM6" s="144"/>
      <c r="AN6" s="144"/>
      <c r="AO6" s="144"/>
      <c r="AP6" s="151"/>
      <c r="AQ6" s="152"/>
      <c r="AR6" s="147"/>
      <c r="AS6" s="151"/>
      <c r="AT6" s="147"/>
      <c r="AU6" s="144"/>
      <c r="AV6" s="144"/>
      <c r="AW6" s="144"/>
      <c r="AX6" s="151"/>
      <c r="AY6" s="153"/>
      <c r="AZ6" s="249"/>
      <c r="BA6" s="249"/>
      <c r="BB6" s="331"/>
      <c r="BC6" s="131"/>
      <c r="BD6" s="132"/>
      <c r="BE6" s="195"/>
      <c r="BF6" s="279"/>
      <c r="BG6" s="149"/>
      <c r="BH6" s="151"/>
      <c r="BI6" s="147"/>
      <c r="BJ6" s="151"/>
      <c r="BK6" s="147"/>
      <c r="BL6" s="144"/>
      <c r="BM6" s="144"/>
      <c r="BN6" s="144"/>
      <c r="BO6" s="151"/>
      <c r="BP6" s="131"/>
      <c r="BQ6" s="132"/>
      <c r="BR6" s="132"/>
      <c r="BS6" s="133"/>
      <c r="BT6" s="131"/>
      <c r="BU6" s="132"/>
      <c r="BV6" s="195"/>
      <c r="BW6" s="279"/>
      <c r="BX6" s="336" t="str">
        <f>IF(AK6&gt;0,"Tier 1",IF(AL6&gt;0,"Tier 1",IF(AM6&gt;0,"Tier 1",IF(AN6&gt;0,"Tier 1",IF(AO6&gt;0,"Tier 1",IF(AP6&gt;0,"Tier 1",IF(AQ6="yes","Tier 1",IF(AR6="yes","Tier 1",IF(AS6="yes","Tier 1",IF(AT6="via Downstream Destructive Device","Tier 1",IF(AT6="Directly to Atmosphere","Tier 1",IF(AU6="yes","Tier 1",IF(AV6="yes","Tier 1",IF(AW6="yes","Tier 1",IF(AX6="yes","Tier 1",IF(AY6="Yes","Tier 1",IF(AZ6="Yes","Tier 1",IF(BA6="Yes","Tier 1",IF(BB6="Yes","Tier 1",IF(BC6="Category 1","Tier 1",IF(BC6="Category 2","Tier 1",IF(BC6="Category 3","Tier 1",IF(BC6="Category 4","Tier 1",IF(BC6="Category 5","Tier 1",IF(BC6="Category 6","Tier 1",IF(BC6="Category 7","Tier 1",IF(BG6&gt;0,"Tier 2",IF(BH6&gt;0,"Tier 2",IF(BI6="yes","Tier 2",IF(BJ6="yes","Tier 2",IF(BK6="via Downstream Destructive Device","Tier 2",IF(BK6="Directly to Atmosphere","Tier 2",IF(BL6="yes","Tier 2",IF(BM6="yes","Tier 2",IF(BN6="yes","Tier 2",IF(BO6="yes","Tier 2",IF(BP6="yes","Tier 2",IF(BQ6="yes","Tier 2",IF(BR6="yes","Tier 2",IF(BS6="yes","Tier 2",IF(BT6="Category 1","Tier 2",IF(BT6="Category 2","Tier 2",IF(BT6="Category 3","Tier 2",IF(BT6="Category 4","Tier 2",IF(BT6="Category 5","Tier 2",IF(BT6="Category 6","Tier 2",IF(BT6="Category 7","Tier 2",IF(BT6="Category 8","Tier 2",""))))))))))))))))))))))))))))))))))))))))))))))))</f>
        <v/>
      </c>
      <c r="BY6" s="131"/>
      <c r="BZ6" s="132"/>
      <c r="CA6" s="132"/>
      <c r="CB6" s="132"/>
      <c r="CC6" s="132"/>
      <c r="CD6" s="250" t="str">
        <f>IF(BX6="","",IF(BX6="Tier 2","",SUM(BY6:CC6)))</f>
        <v/>
      </c>
      <c r="CE6" s="339" t="str">
        <f>IF(I6="","",I6)</f>
        <v/>
      </c>
      <c r="CF6" s="329" t="str">
        <f>IF(I6="","",_xlfn.CONCAT("--[",BX6," Event] 
--[Type of Process]: ",K6," 
--[Mode of Operation]: ",M6, IF(M6="Normal",_xlfn.CONCAT(", ",O6),""),IF(M6="Start-up",_xlfn.CONCAT(", ",Q6),"")," 
--[Point of Release]: ",S6,", ", IF(T6&lt;&gt;"",T6,""), ", ", IF(U6&lt;&gt;"",U6,""), " 
--[Type of Material]: ",W6,"
--[Causal Factors]: ",IF(Y6&lt;&gt;"",_xlfn.CONCAT("(1) ",Y6),""), IF(Z6&lt;&gt;"",_xlfn.CONCAT("-",Z6),""), IF(AA6&lt;&gt;"",_xlfn.CONCAT("-",AA6),""), ", ",IF(AC6&lt;&gt;"",_xlfn.CONCAT("(2) ",AC6),""), IF(AD6&lt;&gt;"",_xlfn.CONCAT("-",AD6),""), IF(AE6&lt;&gt;"",_xlfn.CONCAT("-",AE6),""), ", ",IF(AG6&lt;&gt;"",_xlfn.CONCAT("(3) ",AG6),""),IF(AH6&lt;&gt;"",_xlfn.CONCAT("-",AH6),""), IF(AI6&lt;&gt;"",_xlfn.CONCAT("-",AI6),"")," 
--[Consequences]: ",IF(SUM(AK6:AP6)&gt;0,"Tier 1 Injuries, ",""),IF(AQ6="yes","Tier 1 Evac, ",""),IF(AR6="Yes","Tier 1 Fire, ",""),IF(AS6="Yes","Tier 1 Explosion, ",""),IF(AT6="Directly to Atmosphere","Tier 1 PRD: Directly to Atmosphere, ",""),IF(AT6="via Downstream Destructive Device","Tier 1 PRD: via Downstream Destructive Device, ",""),IF(AU6="Yes","Tier 1 PRD: Rainout, ",""),IF(AV6="Yes","Tier 1 PRD: Discharge to a Potentially Unsafe Location, ",""),IF(AW6="Yes","Tier 1 PRD: On-Site Shelter-In-Place or On-Site Evacuation, ",""),IF(AX6="Yes","Tier 1 PRD: Public Protective Measures, ",""),IF(AY6="Yes","Tier 1 Upset Emission: Rainout, ",""),IF(AZ6="Yes","Tier 1 Upset Emission: Discharge to a Potentially Unsafe Location, ",""),IF(BA6="Yes","Tier 1 Upset Emission: On-Site Shelter-In-Place or On-Site Evacuation, ",""),IF(BB6="Yes","Tier 1 Upset Emission: Public Protective Measures, ",""),IF(BC6="Category 1","Tier 1 TRC-1, ",""),IF(BC6="Category 2","Tier 1 TRC-2, ",""),IF(BC6="Category 3","Tier 1 TRC-3, ",""),IF(BC6="Category 4","Tier 1 TRC-4, ",""),IF(BC6="Category 5","Tier 1 TRC-5, ",""),IF(BC6="Category 6","Tier 1 TRC-6, ",""),IF(BC6="Category 7","Tier 1 TRC-7, ",""),IF(BD6="Indoor","Indoor Release, ",""),IF(BD6="Outdoor","Outdoor Release, ",""),IF(OR(BE6="Category 1",BE6="Category 2",BE6="Category 3",BE6="Category 4",BE6="Category 5",BE6="Category 7",BE6="Category 8"),"Tier 1 Multiple TRC, ",""),
IF(SUM(BG6:BH6)&gt;0,"Tier 2 Injuries, ",""),IF(BI6="Yes","Tier 2 Fire, ",""),IF(BJ6="Yes","Tier 2 Explosion, ",""),IF(BK6="Directly to Atmosphere","Tier 2 PRD: Directly to Atmosphere, ",""),IF(BK6="via Downstream Destructive Device","Tier 2 PRD: via Downstream Destructive Device, ",""),IF(BL6="Yes","Tier 2 PRD: Rainout, ",""),IF(BM6="Yes","Tier 2 PRD: Discharge to a Potentially Unsafe Location, ",""),IF(BN6="Yes","Tier 2 PRD: On-Site Shelter-In-Place or On-Site Evacuation, ",""),IF(BO6="Yes","Tier 2 PRD: Public Protective Measures, ",""),IF(BP6="Yes","Tier 2 Upset Emission: Rainout, ",""),IF(BQ6="Yes","Tier 2 Upset Emission: Discharge to a Potentially Unsafe Location, ",""),IF(BR6="Yes","Tier 2 Upset Emission: On-Site Shelter-In-Place or On-Site Evacuation, ",""),IF(BS6="Yes","Tier 2 Upset Emission: Public Protective Measures, ",""),IF(BT6="Category 1","Tier 2 TRC-1, ",""),IF(BT6="Category 2","Tier 2 TRC-2, ",""),IF(BT6="Category 3","Tier 2 TRC-3, ",""),IF(BT6="Category 4","Tier 2 TRC-4, ",""),IF(BT6="Category 5","Tier 2 TRC-5, ",""),IF(BT6="Category 6","Tier 2 TRC-6, ",""),IF(BT6="Category 7","Tier 2 TRC-7, ",""),IF(BT6="Category 8","Tier 2 TRC-8, ",""),IF(BU6="Indoor","Indoor Release, ",""),IF(BU6="Outdoor","Outdoor Release, ",""),IF(OR(BV6="Category 1",BV6="Category 2",BV6="Category 3",BV6="Category 4",BV6="Category 5",BV6="Category 7",BV6="Category 8"),"Tier 2 Multiple TRC, ","")))</f>
        <v/>
      </c>
      <c r="CG6" s="154" t="str">
        <f>IF(COUNTA(BG6:BV6)&gt;0,1,"")</f>
        <v/>
      </c>
      <c r="CH6" s="155"/>
      <c r="CI6" s="27" t="e">
        <f>VLOOKUP(B6,Facility_Information!$B$6:$O$136,14,FALSE)</f>
        <v>#N/A</v>
      </c>
      <c r="CJ6">
        <f t="shared" ref="CJ6:CJ69" si="2">SUM(COUNTA(Y6,AC6,AG6))</f>
        <v>0</v>
      </c>
      <c r="CK6">
        <f t="shared" ref="CK6:CK69" si="3">IF(CH6="yes",1,0)</f>
        <v>0</v>
      </c>
      <c r="CL6">
        <f>IF(CK6&gt;0,SUM($CK$6:CK6),0)</f>
        <v>0</v>
      </c>
      <c r="CM6" s="182" t="str">
        <f>IF(CK6=1,HYPERLINK("#Event_Sharing!C5","Click here to enter Event Sharing data"),"")</f>
        <v/>
      </c>
    </row>
    <row r="7" spans="1:91" ht="132" customHeight="1" x14ac:dyDescent="0.3">
      <c r="A7" s="80"/>
      <c r="B7" s="251"/>
      <c r="C7" s="215"/>
      <c r="D7" s="215"/>
      <c r="E7" s="215"/>
      <c r="F7" s="215"/>
      <c r="G7" s="216"/>
      <c r="H7" s="217"/>
      <c r="I7" s="200"/>
      <c r="J7" s="264"/>
      <c r="K7" s="140"/>
      <c r="L7" s="135"/>
      <c r="M7" s="261"/>
      <c r="N7" s="172"/>
      <c r="O7" s="160"/>
      <c r="P7" s="161"/>
      <c r="Q7" s="141"/>
      <c r="R7" s="170"/>
      <c r="S7" s="140"/>
      <c r="T7" s="67"/>
      <c r="U7" s="67"/>
      <c r="V7" s="135"/>
      <c r="W7" s="140"/>
      <c r="X7" s="135"/>
      <c r="Y7" s="134"/>
      <c r="Z7" s="67"/>
      <c r="AA7" s="67"/>
      <c r="AB7" s="135"/>
      <c r="AC7" s="141"/>
      <c r="AD7" s="115"/>
      <c r="AE7" s="115"/>
      <c r="AF7" s="269"/>
      <c r="AG7" s="134"/>
      <c r="AH7" s="67"/>
      <c r="AI7" s="67"/>
      <c r="AJ7" s="135"/>
      <c r="AK7" s="140"/>
      <c r="AL7" s="215"/>
      <c r="AM7" s="215"/>
      <c r="AN7" s="215"/>
      <c r="AO7" s="215"/>
      <c r="AP7" s="271"/>
      <c r="AQ7" s="273"/>
      <c r="AR7" s="140"/>
      <c r="AS7" s="271"/>
      <c r="AT7" s="140"/>
      <c r="AU7" s="215"/>
      <c r="AV7" s="215"/>
      <c r="AW7" s="215"/>
      <c r="AX7" s="271"/>
      <c r="AY7" s="277"/>
      <c r="AZ7" s="218"/>
      <c r="BA7" s="218"/>
      <c r="BB7" s="332"/>
      <c r="BC7" s="134"/>
      <c r="BD7" s="67"/>
      <c r="BE7" s="199"/>
      <c r="BF7" s="280"/>
      <c r="BG7" s="261"/>
      <c r="BH7" s="271"/>
      <c r="BI7" s="140"/>
      <c r="BJ7" s="271"/>
      <c r="BK7" s="140"/>
      <c r="BL7" s="215"/>
      <c r="BM7" s="215"/>
      <c r="BN7" s="215"/>
      <c r="BO7" s="271"/>
      <c r="BP7" s="134"/>
      <c r="BQ7" s="67"/>
      <c r="BR7" s="67"/>
      <c r="BS7" s="135"/>
      <c r="BT7" s="134"/>
      <c r="BU7" s="67"/>
      <c r="BV7" s="199"/>
      <c r="BW7" s="280"/>
      <c r="BX7" s="334" t="str">
        <f t="shared" ref="BX7:BX70" si="4">IF(AK7&gt;0,"Tier 1",IF(AL7&gt;0,"Tier 1",IF(AM7&gt;0,"Tier 1",IF(AN7&gt;0,"Tier 1",IF(AO7&gt;0,"Tier 1",IF(AP7&gt;0,"Tier 1",IF(AQ7="yes","Tier 1",IF(AR7="yes","Tier 1",IF(AS7="yes","Tier 1",IF(AT7="via Downstream Destructive Device","Tier 1",IF(AT7="Directly to Atmosphere","Tier 1",IF(AU7="yes","Tier 1",IF(AV7="yes","Tier 1",IF(AW7="yes","Tier 1",IF(AX7="yes","Tier 1",IF(AY7="Yes","Tier 1",IF(AZ7="Yes","Tier 1",IF(BA7="Yes","Tier 1",IF(BB7="Yes","Tier 1",IF(BC7="Category 1","Tier 1",IF(BC7="Category 2","Tier 1",IF(BC7="Category 3","Tier 1",IF(BC7="Category 4","Tier 1",IF(BC7="Category 5","Tier 1",IF(BC7="Category 6","Tier 1",IF(BC7="Category 7","Tier 1",IF(BG7&gt;0,"Tier 2",IF(BH7&gt;0,"Tier 2",IF(BI7="yes","Tier 2",IF(BJ7="yes","Tier 2",IF(BK7="via Downstream Destructive Device","Tier 2",IF(BK7="Directly to Atmosphere","Tier 2",IF(BL7="yes","Tier 2",IF(BM7="yes","Tier 2",IF(BN7="yes","Tier 2",IF(BO7="yes","Tier 2",IF(BP7="yes","Tier 2",IF(BQ7="yes","Tier 2",IF(BR7="yes","Tier 2",IF(BS7="yes","Tier 2",IF(BT7="Category 1","Tier 2",IF(BT7="Category 2","Tier 2",IF(BT7="Category 3","Tier 2",IF(BT7="Category 4","Tier 2",IF(BT7="Category 5","Tier 2",IF(BT7="Category 6","Tier 2",IF(BT7="Category 7","Tier 2",IF(BT7="Category 8","Tier 2",""))))))))))))))))))))))))))))))))))))))))))))))))</f>
        <v/>
      </c>
      <c r="BY7" s="134"/>
      <c r="BZ7" s="67"/>
      <c r="CA7" s="67"/>
      <c r="CB7" s="67"/>
      <c r="CC7" s="67"/>
      <c r="CD7" s="252" t="str">
        <f t="shared" ref="CD7:CD70" si="5">IF(BX7="","",IF(BX7="Tier 2","",SUM(BY7:CC7)))</f>
        <v/>
      </c>
      <c r="CE7" s="340" t="str">
        <f t="shared" ref="CE7:CE70" si="6">IF(I7="","",I7)</f>
        <v/>
      </c>
      <c r="CF7" s="330" t="str">
        <f t="shared" ref="CF7:CF70" si="7">IF(I7="","",_xlfn.CONCAT("--[",BX7," Event] 
--[Type of Process]: ",K7," 
--[Mode of Operation]: ",M7, IF(M7="Normal",_xlfn.CONCAT(", ",O7),""),IF(M7="Start-up",_xlfn.CONCAT(", ",Q7),"")," 
--[Point of Release]: ",S7,", ", IF(T7&lt;&gt;"",T7,""), ", ", IF(U7&lt;&gt;"",U7,""), " 
--[Type of Material]: ",W7,"
--[Causal Factors]: ",IF(Y7&lt;&gt;"",_xlfn.CONCAT("(1) ",Y7),""), IF(Z7&lt;&gt;"",_xlfn.CONCAT("-",Z7),""), IF(AA7&lt;&gt;"",_xlfn.CONCAT("-",AA7),""), ", ",IF(AC7&lt;&gt;"",_xlfn.CONCAT("(2) ",AC7),""), IF(AD7&lt;&gt;"",_xlfn.CONCAT("-",AD7),""), IF(AE7&lt;&gt;"",_xlfn.CONCAT("-",AE7),""), ", ",IF(AG7&lt;&gt;"",_xlfn.CONCAT("(3) ",AG7),""),IF(AH7&lt;&gt;"",_xlfn.CONCAT("-",AH7),""), IF(AI7&lt;&gt;"",_xlfn.CONCAT("-",AI7),"")," 
--[Consequences]: ",IF(SUM(AK7:AP7)&gt;0,"Tier 1 Injuries, ",""),IF(AQ7="yes","Tier 1 Evac, ",""),IF(AR7="Yes","Tier 1 Fire, ",""),IF(AS7="Yes","Tier 1 Explosion, ",""),IF(AT7="Directly to Atmosphere","Tier 1 PRD: Directly to Atmosphere, ",""),IF(AT7="via Downstream Destructive Device","Tier 1 PRD: via Downstream Destructive Device, ",""),IF(AU7="Yes","Tier 1 PRD: Rainout, ",""),IF(AV7="Yes","Tier 1 PRD: Discharge to a Potentially Unsafe Location, ",""),IF(AW7="Yes","Tier 1 PRD: On-Site Shelter-In-Place or On-Site Evacuation, ",""),IF(AX7="Yes","Tier 1 PRD: Public Protective Measures, ",""),IF(AY7="Yes","Tier 1 Upset Emission: Rainout, ",""),IF(AZ7="Yes","Tier 1 Upset Emission: Discharge to a Potentially Unsafe Location, ",""),IF(BA7="Yes","Tier 1 Upset Emission: On-Site Shelter-In-Place or On-Site Evacuation, ",""),IF(BB7="Yes","Tier 1 Upset Emission: Public Protective Measures, ",""),IF(BC7="Category 1","Tier 1 TRC-1, ",""),IF(BC7="Category 2","Tier 1 TRC-2, ",""),IF(BC7="Category 3","Tier 1 TRC-3, ",""),IF(BC7="Category 4","Tier 1 TRC-4, ",""),IF(BC7="Category 5","Tier 1 TRC-5, ",""),IF(BC7="Category 6","Tier 1 TRC-6, ",""),IF(BC7="Category 7","Tier 1 TRC-7, ",""),IF(BD7="Indoor","Indoor Release, ",""),IF(BD7="Outdoor","Outdoor Release, ",""),IF(OR(BE7="Category 1",BE7="Category 2",BE7="Category 3",BE7="Category 4",BE7="Category 5",BE7="Category 7",BE7="Category 8"),"Tier 1 Multiple TRC, ",""),
IF(SUM(BG7:BH7)&gt;0,"Tier 2 Injuries, ",""),IF(BI7="Yes","Tier 2 Fire, ",""),IF(BJ7="Yes","Tier 2 Explosion, ",""),IF(BK7="Directly to Atmosphere","Tier 2 PRD: Directly to Atmosphere, ",""),IF(BK7="via Downstream Destructive Device","Tier 2 PRD: via Downstream Destructive Device, ",""),IF(BL7="Yes","Tier 2 PRD: Rainout, ",""),IF(BM7="Yes","Tier 2 PRD: Discharge to a Potentially Unsafe Location, ",""),IF(BN7="Yes","Tier 2 PRD: On-Site Shelter-In-Place or On-Site Evacuation, ",""),IF(BO7="Yes","Tier 2 PRD: Public Protective Measures, ",""),IF(BP7="Yes","Tier 2 Upset Emission: Rainout, ",""),IF(BQ7="Yes","Tier 2 Upset Emission: Discharge to a Potentially Unsafe Location, ",""),IF(BR7="Yes","Tier 2 Upset Emission: On-Site Shelter-In-Place or On-Site Evacuation, ",""),IF(BS7="Yes","Tier 2 Upset Emission: Public Protective Measures, ",""),IF(BT7="Category 1","Tier 2 TRC-1, ",""),IF(BT7="Category 2","Tier 2 TRC-2, ",""),IF(BT7="Category 3","Tier 2 TRC-3, ",""),IF(BT7="Category 4","Tier 2 TRC-4, ",""),IF(BT7="Category 5","Tier 2 TRC-5, ",""),IF(BT7="Category 6","Tier 2 TRC-6, ",""),IF(BT7="Category 7","Tier 2 TRC-7, ",""),IF(BT7="Category 8","Tier 2 TRC-8, ",""),IF(BU7="Indoor","Indoor Release, ",""),IF(BU7="Outdoor","Outdoor Release, ",""),IF(OR(BV7="Category 1",BV7="Category 2",BV7="Category 3",BV7="Category 4",BV7="Category 5",BV7="Category 7",BV7="Category 8"),"Tier 2 Multiple TRC, ","")))</f>
        <v/>
      </c>
      <c r="CG7" s="72" t="str">
        <f>IF(COUNTA(BG7:BV7)&gt;0,1,"")</f>
        <v/>
      </c>
      <c r="CH7" s="95"/>
      <c r="CI7" s="27" t="e">
        <f>VLOOKUP(B7,Facility_Information!$B$6:$O$136,14,FALSE)</f>
        <v>#N/A</v>
      </c>
      <c r="CJ7">
        <f t="shared" si="2"/>
        <v>0</v>
      </c>
      <c r="CK7">
        <f t="shared" si="3"/>
        <v>0</v>
      </c>
      <c r="CL7">
        <f>IF(CK7&gt;0,SUM($CK$6:CK7),0)</f>
        <v>0</v>
      </c>
      <c r="CM7" s="182" t="str">
        <f>IF(CK7=1,HYPERLINK("#Event_Sharing!C5","Click here to enter Event Sharing data"),"")</f>
        <v/>
      </c>
    </row>
    <row r="8" spans="1:91" ht="132" customHeight="1" x14ac:dyDescent="0.3">
      <c r="A8" s="80"/>
      <c r="B8" s="251"/>
      <c r="C8" s="215"/>
      <c r="D8" s="215"/>
      <c r="E8" s="215"/>
      <c r="F8" s="215"/>
      <c r="G8" s="216"/>
      <c r="H8" s="217"/>
      <c r="I8" s="200"/>
      <c r="J8" s="264"/>
      <c r="K8" s="140"/>
      <c r="L8" s="135"/>
      <c r="M8" s="261"/>
      <c r="N8" s="172"/>
      <c r="O8" s="160"/>
      <c r="P8" s="161"/>
      <c r="Q8" s="141"/>
      <c r="R8" s="170"/>
      <c r="S8" s="140"/>
      <c r="T8" s="67"/>
      <c r="U8" s="67"/>
      <c r="V8" s="135"/>
      <c r="W8" s="140"/>
      <c r="X8" s="135"/>
      <c r="Y8" s="134"/>
      <c r="Z8" s="67"/>
      <c r="AA8" s="67"/>
      <c r="AB8" s="135"/>
      <c r="AC8" s="141"/>
      <c r="AD8" s="115"/>
      <c r="AE8" s="115"/>
      <c r="AF8" s="269"/>
      <c r="AG8" s="134"/>
      <c r="AH8" s="67"/>
      <c r="AI8" s="67"/>
      <c r="AJ8" s="135"/>
      <c r="AK8" s="140"/>
      <c r="AL8" s="215"/>
      <c r="AM8" s="215"/>
      <c r="AN8" s="215"/>
      <c r="AO8" s="215"/>
      <c r="AP8" s="271"/>
      <c r="AQ8" s="273"/>
      <c r="AR8" s="140"/>
      <c r="AS8" s="271"/>
      <c r="AT8" s="140"/>
      <c r="AU8" s="215"/>
      <c r="AV8" s="215"/>
      <c r="AW8" s="215"/>
      <c r="AX8" s="271"/>
      <c r="AY8" s="277"/>
      <c r="AZ8" s="218"/>
      <c r="BA8" s="218"/>
      <c r="BB8" s="332"/>
      <c r="BC8" s="134"/>
      <c r="BD8" s="67"/>
      <c r="BE8" s="199"/>
      <c r="BF8" s="280"/>
      <c r="BG8" s="261"/>
      <c r="BH8" s="271"/>
      <c r="BI8" s="140"/>
      <c r="BJ8" s="271"/>
      <c r="BK8" s="140"/>
      <c r="BL8" s="215"/>
      <c r="BM8" s="215"/>
      <c r="BN8" s="215"/>
      <c r="BO8" s="271"/>
      <c r="BP8" s="134"/>
      <c r="BQ8" s="67"/>
      <c r="BR8" s="67"/>
      <c r="BS8" s="135"/>
      <c r="BT8" s="134"/>
      <c r="BU8" s="67"/>
      <c r="BV8" s="199"/>
      <c r="BW8" s="280"/>
      <c r="BX8" s="334" t="str">
        <f t="shared" si="4"/>
        <v/>
      </c>
      <c r="BY8" s="134"/>
      <c r="BZ8" s="67"/>
      <c r="CA8" s="67"/>
      <c r="CB8" s="67"/>
      <c r="CC8" s="67"/>
      <c r="CD8" s="252" t="str">
        <f t="shared" si="5"/>
        <v/>
      </c>
      <c r="CE8" s="340" t="str">
        <f t="shared" si="6"/>
        <v/>
      </c>
      <c r="CF8" s="327" t="str">
        <f t="shared" si="7"/>
        <v/>
      </c>
      <c r="CG8" s="72" t="str">
        <f>IF(COUNTA(BG8:BV8)&gt;0,1,"")</f>
        <v/>
      </c>
      <c r="CH8" s="95"/>
      <c r="CI8" s="27" t="e">
        <f>VLOOKUP(B8,Facility_Information!$B$6:$O$136,14,FALSE)</f>
        <v>#N/A</v>
      </c>
      <c r="CJ8">
        <f t="shared" si="2"/>
        <v>0</v>
      </c>
      <c r="CK8">
        <f t="shared" si="3"/>
        <v>0</v>
      </c>
      <c r="CL8">
        <f>IF(CK8&gt;0,SUM($CK$6:CK8),0)</f>
        <v>0</v>
      </c>
      <c r="CM8" s="182" t="str">
        <f t="shared" ref="CM8:CM70" si="8">IF(CK8=1,HYPERLINK("#Event_Sharing!C5","Click here to enter Event Sharing data"),"")</f>
        <v/>
      </c>
    </row>
    <row r="9" spans="1:91" ht="132" customHeight="1" x14ac:dyDescent="0.3">
      <c r="A9" s="80"/>
      <c r="B9" s="251"/>
      <c r="C9" s="215"/>
      <c r="D9" s="215"/>
      <c r="E9" s="215"/>
      <c r="F9" s="215"/>
      <c r="G9" s="216"/>
      <c r="H9" s="217"/>
      <c r="I9" s="200"/>
      <c r="J9" s="264"/>
      <c r="K9" s="140"/>
      <c r="L9" s="135"/>
      <c r="M9" s="261"/>
      <c r="N9" s="172"/>
      <c r="O9" s="160"/>
      <c r="P9" s="161"/>
      <c r="Q9" s="141"/>
      <c r="R9" s="170"/>
      <c r="S9" s="140"/>
      <c r="T9" s="67"/>
      <c r="U9" s="67"/>
      <c r="V9" s="135"/>
      <c r="W9" s="140"/>
      <c r="X9" s="135"/>
      <c r="Y9" s="134"/>
      <c r="Z9" s="67"/>
      <c r="AA9" s="67"/>
      <c r="AB9" s="135"/>
      <c r="AC9" s="141"/>
      <c r="AD9" s="115"/>
      <c r="AE9" s="115"/>
      <c r="AF9" s="269"/>
      <c r="AG9" s="134"/>
      <c r="AH9" s="67"/>
      <c r="AI9" s="67"/>
      <c r="AJ9" s="135"/>
      <c r="AK9" s="140"/>
      <c r="AL9" s="215"/>
      <c r="AM9" s="215"/>
      <c r="AN9" s="215"/>
      <c r="AO9" s="215"/>
      <c r="AP9" s="271"/>
      <c r="AQ9" s="273"/>
      <c r="AR9" s="140"/>
      <c r="AS9" s="271"/>
      <c r="AT9" s="140"/>
      <c r="AU9" s="215"/>
      <c r="AV9" s="215"/>
      <c r="AW9" s="215"/>
      <c r="AX9" s="271"/>
      <c r="AY9" s="277"/>
      <c r="AZ9" s="218"/>
      <c r="BA9" s="218"/>
      <c r="BB9" s="332"/>
      <c r="BC9" s="134"/>
      <c r="BD9" s="67"/>
      <c r="BE9" s="199"/>
      <c r="BF9" s="280"/>
      <c r="BG9" s="261"/>
      <c r="BH9" s="271"/>
      <c r="BI9" s="140"/>
      <c r="BJ9" s="271"/>
      <c r="BK9" s="140"/>
      <c r="BL9" s="215"/>
      <c r="BM9" s="215"/>
      <c r="BN9" s="215"/>
      <c r="BO9" s="271"/>
      <c r="BP9" s="134"/>
      <c r="BQ9" s="67"/>
      <c r="BR9" s="67"/>
      <c r="BS9" s="135"/>
      <c r="BT9" s="134"/>
      <c r="BU9" s="67"/>
      <c r="BV9" s="199"/>
      <c r="BW9" s="280"/>
      <c r="BX9" s="334" t="str">
        <f t="shared" si="4"/>
        <v/>
      </c>
      <c r="BY9" s="134"/>
      <c r="BZ9" s="67"/>
      <c r="CA9" s="67"/>
      <c r="CB9" s="67"/>
      <c r="CC9" s="67"/>
      <c r="CD9" s="252" t="str">
        <f t="shared" si="5"/>
        <v/>
      </c>
      <c r="CE9" s="197" t="str">
        <f t="shared" si="6"/>
        <v/>
      </c>
      <c r="CF9" s="327" t="str">
        <f t="shared" si="7"/>
        <v/>
      </c>
      <c r="CG9" s="72" t="str">
        <f>IF(COUNTA(BG9:BV9)&gt;0,1,"")</f>
        <v/>
      </c>
      <c r="CH9" s="95"/>
      <c r="CI9" s="27" t="e">
        <f>VLOOKUP(B9,Facility_Information!$B$6:$O$136,14,FALSE)</f>
        <v>#N/A</v>
      </c>
      <c r="CJ9">
        <f t="shared" si="2"/>
        <v>0</v>
      </c>
      <c r="CK9">
        <f t="shared" si="3"/>
        <v>0</v>
      </c>
      <c r="CL9">
        <f>IF(CK9&gt;0,SUM($CK$6:CK9),0)</f>
        <v>0</v>
      </c>
      <c r="CM9" s="182" t="str">
        <f t="shared" si="8"/>
        <v/>
      </c>
    </row>
    <row r="10" spans="1:91" ht="132" customHeight="1" x14ac:dyDescent="0.3">
      <c r="A10" s="80"/>
      <c r="B10" s="251"/>
      <c r="C10" s="215"/>
      <c r="D10" s="215"/>
      <c r="E10" s="215"/>
      <c r="F10" s="215"/>
      <c r="G10" s="216"/>
      <c r="H10" s="217"/>
      <c r="I10" s="200"/>
      <c r="J10" s="264"/>
      <c r="K10" s="140"/>
      <c r="L10" s="135"/>
      <c r="M10" s="261"/>
      <c r="N10" s="172"/>
      <c r="O10" s="160"/>
      <c r="P10" s="161"/>
      <c r="Q10" s="141"/>
      <c r="R10" s="170"/>
      <c r="S10" s="140"/>
      <c r="T10" s="67"/>
      <c r="U10" s="67"/>
      <c r="V10" s="135"/>
      <c r="W10" s="140"/>
      <c r="X10" s="135"/>
      <c r="Y10" s="134"/>
      <c r="Z10" s="67"/>
      <c r="AA10" s="67"/>
      <c r="AB10" s="135"/>
      <c r="AC10" s="141"/>
      <c r="AD10" s="115"/>
      <c r="AE10" s="115"/>
      <c r="AF10" s="269"/>
      <c r="AG10" s="134"/>
      <c r="AH10" s="67"/>
      <c r="AI10" s="67"/>
      <c r="AJ10" s="135"/>
      <c r="AK10" s="140"/>
      <c r="AL10" s="215"/>
      <c r="AM10" s="215"/>
      <c r="AN10" s="215"/>
      <c r="AO10" s="215"/>
      <c r="AP10" s="271"/>
      <c r="AQ10" s="273"/>
      <c r="AR10" s="140"/>
      <c r="AS10" s="271"/>
      <c r="AT10" s="140"/>
      <c r="AU10" s="215"/>
      <c r="AV10" s="215"/>
      <c r="AW10" s="215"/>
      <c r="AX10" s="271"/>
      <c r="AY10" s="277"/>
      <c r="AZ10" s="218"/>
      <c r="BA10" s="218"/>
      <c r="BB10" s="332"/>
      <c r="BC10" s="134"/>
      <c r="BD10" s="67"/>
      <c r="BE10" s="199"/>
      <c r="BF10" s="280"/>
      <c r="BG10" s="261"/>
      <c r="BH10" s="271"/>
      <c r="BI10" s="140"/>
      <c r="BJ10" s="271"/>
      <c r="BK10" s="140"/>
      <c r="BL10" s="215"/>
      <c r="BM10" s="215"/>
      <c r="BN10" s="215"/>
      <c r="BO10" s="271"/>
      <c r="BP10" s="134"/>
      <c r="BQ10" s="67"/>
      <c r="BR10" s="67"/>
      <c r="BS10" s="135"/>
      <c r="BT10" s="134"/>
      <c r="BU10" s="67"/>
      <c r="BV10" s="199"/>
      <c r="BW10" s="280"/>
      <c r="BX10" s="334" t="str">
        <f t="shared" si="4"/>
        <v/>
      </c>
      <c r="BY10" s="134"/>
      <c r="BZ10" s="67"/>
      <c r="CA10" s="67"/>
      <c r="CB10" s="67"/>
      <c r="CC10" s="67"/>
      <c r="CD10" s="252" t="str">
        <f t="shared" si="5"/>
        <v/>
      </c>
      <c r="CE10" s="197" t="str">
        <f t="shared" si="6"/>
        <v/>
      </c>
      <c r="CF10" s="327" t="str">
        <f t="shared" si="7"/>
        <v/>
      </c>
      <c r="CG10" s="72"/>
      <c r="CH10" s="95"/>
      <c r="CI10" s="27" t="e">
        <f>VLOOKUP(B10,Facility_Information!$B$6:$O$136,14,FALSE)</f>
        <v>#N/A</v>
      </c>
      <c r="CJ10">
        <f t="shared" si="2"/>
        <v>0</v>
      </c>
      <c r="CK10">
        <f t="shared" si="3"/>
        <v>0</v>
      </c>
      <c r="CL10">
        <f>IF(CK10&gt;0,SUM($CK$6:CK10),0)</f>
        <v>0</v>
      </c>
      <c r="CM10" s="182" t="str">
        <f t="shared" si="8"/>
        <v/>
      </c>
    </row>
    <row r="11" spans="1:91" ht="132" customHeight="1" x14ac:dyDescent="0.3">
      <c r="A11" s="80"/>
      <c r="B11" s="251"/>
      <c r="C11" s="215"/>
      <c r="D11" s="215"/>
      <c r="E11" s="215"/>
      <c r="F11" s="215"/>
      <c r="G11" s="216"/>
      <c r="H11" s="217"/>
      <c r="I11" s="200"/>
      <c r="J11" s="264"/>
      <c r="K11" s="140"/>
      <c r="L11" s="135"/>
      <c r="M11" s="261"/>
      <c r="N11" s="172"/>
      <c r="O11" s="160"/>
      <c r="P11" s="161"/>
      <c r="Q11" s="141"/>
      <c r="R11" s="170"/>
      <c r="S11" s="140"/>
      <c r="T11" s="67"/>
      <c r="U11" s="67"/>
      <c r="V11" s="135"/>
      <c r="W11" s="140"/>
      <c r="X11" s="135"/>
      <c r="Y11" s="134"/>
      <c r="Z11" s="67"/>
      <c r="AA11" s="67"/>
      <c r="AB11" s="135"/>
      <c r="AC11" s="141"/>
      <c r="AD11" s="115"/>
      <c r="AE11" s="115"/>
      <c r="AF11" s="269"/>
      <c r="AG11" s="134"/>
      <c r="AH11" s="67"/>
      <c r="AI11" s="67"/>
      <c r="AJ11" s="135"/>
      <c r="AK11" s="140"/>
      <c r="AL11" s="215"/>
      <c r="AM11" s="215"/>
      <c r="AN11" s="215"/>
      <c r="AO11" s="215"/>
      <c r="AP11" s="271"/>
      <c r="AQ11" s="273"/>
      <c r="AR11" s="140"/>
      <c r="AS11" s="271"/>
      <c r="AT11" s="140"/>
      <c r="AU11" s="215"/>
      <c r="AV11" s="215"/>
      <c r="AW11" s="215"/>
      <c r="AX11" s="271"/>
      <c r="AY11" s="277"/>
      <c r="AZ11" s="218"/>
      <c r="BA11" s="218"/>
      <c r="BB11" s="332"/>
      <c r="BC11" s="134"/>
      <c r="BD11" s="67"/>
      <c r="BE11" s="199"/>
      <c r="BF11" s="280"/>
      <c r="BG11" s="261"/>
      <c r="BH11" s="271"/>
      <c r="BI11" s="140"/>
      <c r="BJ11" s="271"/>
      <c r="BK11" s="140"/>
      <c r="BL11" s="215"/>
      <c r="BM11" s="215"/>
      <c r="BN11" s="215"/>
      <c r="BO11" s="271"/>
      <c r="BP11" s="134"/>
      <c r="BQ11" s="67"/>
      <c r="BR11" s="67"/>
      <c r="BS11" s="135"/>
      <c r="BT11" s="134"/>
      <c r="BU11" s="67"/>
      <c r="BV11" s="199"/>
      <c r="BW11" s="280"/>
      <c r="BX11" s="334" t="str">
        <f t="shared" si="4"/>
        <v/>
      </c>
      <c r="BY11" s="134"/>
      <c r="BZ11" s="67"/>
      <c r="CA11" s="67"/>
      <c r="CB11" s="67"/>
      <c r="CC11" s="67"/>
      <c r="CD11" s="252" t="str">
        <f t="shared" si="5"/>
        <v/>
      </c>
      <c r="CE11" s="197" t="str">
        <f t="shared" si="6"/>
        <v/>
      </c>
      <c r="CF11" s="327" t="str">
        <f t="shared" si="7"/>
        <v/>
      </c>
      <c r="CG11" s="72"/>
      <c r="CH11" s="95"/>
      <c r="CI11" s="27" t="e">
        <f>VLOOKUP(B11,Facility_Information!$B$6:$O$136,14,FALSE)</f>
        <v>#N/A</v>
      </c>
      <c r="CJ11">
        <f t="shared" si="2"/>
        <v>0</v>
      </c>
      <c r="CK11">
        <f t="shared" si="3"/>
        <v>0</v>
      </c>
      <c r="CL11">
        <f>IF(CK11&gt;0,SUM($CK$6:CK11),0)</f>
        <v>0</v>
      </c>
      <c r="CM11" s="182" t="str">
        <f t="shared" si="8"/>
        <v/>
      </c>
    </row>
    <row r="12" spans="1:91" ht="132" customHeight="1" x14ac:dyDescent="0.3">
      <c r="A12" s="80"/>
      <c r="B12" s="251"/>
      <c r="C12" s="215"/>
      <c r="D12" s="215"/>
      <c r="E12" s="215"/>
      <c r="F12" s="215"/>
      <c r="G12" s="216"/>
      <c r="H12" s="217"/>
      <c r="I12" s="200"/>
      <c r="J12" s="264"/>
      <c r="K12" s="140"/>
      <c r="L12" s="135"/>
      <c r="M12" s="261"/>
      <c r="N12" s="172"/>
      <c r="O12" s="160"/>
      <c r="P12" s="161"/>
      <c r="Q12" s="141"/>
      <c r="R12" s="170"/>
      <c r="S12" s="140"/>
      <c r="T12" s="67"/>
      <c r="U12" s="67"/>
      <c r="V12" s="135"/>
      <c r="W12" s="140"/>
      <c r="X12" s="135"/>
      <c r="Y12" s="134"/>
      <c r="Z12" s="67"/>
      <c r="AA12" s="67"/>
      <c r="AB12" s="135"/>
      <c r="AC12" s="141"/>
      <c r="AD12" s="115"/>
      <c r="AE12" s="115"/>
      <c r="AF12" s="269"/>
      <c r="AG12" s="134"/>
      <c r="AH12" s="67"/>
      <c r="AI12" s="67"/>
      <c r="AJ12" s="135"/>
      <c r="AK12" s="140"/>
      <c r="AL12" s="215"/>
      <c r="AM12" s="215"/>
      <c r="AN12" s="215"/>
      <c r="AO12" s="215"/>
      <c r="AP12" s="271"/>
      <c r="AQ12" s="273"/>
      <c r="AR12" s="140"/>
      <c r="AS12" s="271"/>
      <c r="AT12" s="140"/>
      <c r="AU12" s="215"/>
      <c r="AV12" s="215"/>
      <c r="AW12" s="215"/>
      <c r="AX12" s="271"/>
      <c r="AY12" s="277"/>
      <c r="AZ12" s="218"/>
      <c r="BA12" s="218"/>
      <c r="BB12" s="332"/>
      <c r="BC12" s="134"/>
      <c r="BD12" s="67"/>
      <c r="BE12" s="199"/>
      <c r="BF12" s="280"/>
      <c r="BG12" s="261"/>
      <c r="BH12" s="271"/>
      <c r="BI12" s="140"/>
      <c r="BJ12" s="271"/>
      <c r="BK12" s="140"/>
      <c r="BL12" s="215"/>
      <c r="BM12" s="215"/>
      <c r="BN12" s="215"/>
      <c r="BO12" s="271"/>
      <c r="BP12" s="134"/>
      <c r="BQ12" s="67"/>
      <c r="BR12" s="67"/>
      <c r="BS12" s="135"/>
      <c r="BT12" s="134"/>
      <c r="BU12" s="67"/>
      <c r="BV12" s="199"/>
      <c r="BW12" s="280"/>
      <c r="BX12" s="334" t="str">
        <f t="shared" si="4"/>
        <v/>
      </c>
      <c r="BY12" s="134"/>
      <c r="BZ12" s="67"/>
      <c r="CA12" s="67"/>
      <c r="CB12" s="67"/>
      <c r="CC12" s="67"/>
      <c r="CD12" s="252" t="str">
        <f t="shared" si="5"/>
        <v/>
      </c>
      <c r="CE12" s="197" t="str">
        <f t="shared" si="6"/>
        <v/>
      </c>
      <c r="CF12" s="327" t="str">
        <f t="shared" si="7"/>
        <v/>
      </c>
      <c r="CG12" s="72" t="str">
        <f t="shared" ref="CG12:CG75" si="9">IF(COUNTA(BG12:BV12)&gt;0,1,"")</f>
        <v/>
      </c>
      <c r="CH12" s="95"/>
      <c r="CI12" s="27" t="e">
        <f>VLOOKUP(B12,Facility_Information!$B$6:$O$136,14,FALSE)</f>
        <v>#N/A</v>
      </c>
      <c r="CJ12">
        <f t="shared" si="2"/>
        <v>0</v>
      </c>
      <c r="CK12">
        <f t="shared" si="3"/>
        <v>0</v>
      </c>
      <c r="CL12">
        <f>IF(CK12&gt;0,SUM($CK$6:CK12),0)</f>
        <v>0</v>
      </c>
      <c r="CM12" s="182" t="str">
        <f t="shared" si="8"/>
        <v/>
      </c>
    </row>
    <row r="13" spans="1:91" ht="132" customHeight="1" x14ac:dyDescent="0.3">
      <c r="A13" s="80"/>
      <c r="B13" s="251"/>
      <c r="C13" s="215"/>
      <c r="D13" s="215"/>
      <c r="E13" s="215"/>
      <c r="F13" s="215"/>
      <c r="G13" s="216"/>
      <c r="H13" s="217"/>
      <c r="I13" s="200"/>
      <c r="J13" s="264"/>
      <c r="K13" s="140"/>
      <c r="L13" s="135"/>
      <c r="M13" s="261"/>
      <c r="N13" s="172"/>
      <c r="O13" s="160"/>
      <c r="P13" s="161"/>
      <c r="Q13" s="141"/>
      <c r="R13" s="170"/>
      <c r="S13" s="140"/>
      <c r="T13" s="67"/>
      <c r="U13" s="67"/>
      <c r="V13" s="135"/>
      <c r="W13" s="140"/>
      <c r="X13" s="135"/>
      <c r="Y13" s="134"/>
      <c r="Z13" s="67"/>
      <c r="AA13" s="67"/>
      <c r="AB13" s="135"/>
      <c r="AC13" s="141"/>
      <c r="AD13" s="115"/>
      <c r="AE13" s="115"/>
      <c r="AF13" s="269"/>
      <c r="AG13" s="134"/>
      <c r="AH13" s="67"/>
      <c r="AI13" s="67"/>
      <c r="AJ13" s="135"/>
      <c r="AK13" s="140"/>
      <c r="AL13" s="215"/>
      <c r="AM13" s="215"/>
      <c r="AN13" s="215"/>
      <c r="AO13" s="215"/>
      <c r="AP13" s="271"/>
      <c r="AQ13" s="273"/>
      <c r="AR13" s="140"/>
      <c r="AS13" s="271"/>
      <c r="AT13" s="140"/>
      <c r="AU13" s="215"/>
      <c r="AV13" s="215"/>
      <c r="AW13" s="215"/>
      <c r="AX13" s="271"/>
      <c r="AY13" s="277"/>
      <c r="AZ13" s="218"/>
      <c r="BA13" s="218"/>
      <c r="BB13" s="332"/>
      <c r="BC13" s="134"/>
      <c r="BD13" s="67"/>
      <c r="BE13" s="199"/>
      <c r="BF13" s="280"/>
      <c r="BG13" s="261"/>
      <c r="BH13" s="271"/>
      <c r="BI13" s="140"/>
      <c r="BJ13" s="271"/>
      <c r="BK13" s="140"/>
      <c r="BL13" s="215"/>
      <c r="BM13" s="215"/>
      <c r="BN13" s="215"/>
      <c r="BO13" s="271"/>
      <c r="BP13" s="134"/>
      <c r="BQ13" s="67"/>
      <c r="BR13" s="67"/>
      <c r="BS13" s="135"/>
      <c r="BT13" s="134"/>
      <c r="BU13" s="67"/>
      <c r="BV13" s="199"/>
      <c r="BW13" s="280"/>
      <c r="BX13" s="334" t="str">
        <f t="shared" si="4"/>
        <v/>
      </c>
      <c r="BY13" s="134"/>
      <c r="BZ13" s="67"/>
      <c r="CA13" s="67"/>
      <c r="CB13" s="67"/>
      <c r="CC13" s="67"/>
      <c r="CD13" s="252" t="str">
        <f t="shared" si="5"/>
        <v/>
      </c>
      <c r="CE13" s="197" t="str">
        <f t="shared" si="6"/>
        <v/>
      </c>
      <c r="CF13" s="327" t="str">
        <f t="shared" si="7"/>
        <v/>
      </c>
      <c r="CG13" s="72" t="str">
        <f t="shared" si="9"/>
        <v/>
      </c>
      <c r="CH13" s="95"/>
      <c r="CI13" s="27" t="e">
        <f>VLOOKUP(B13,Facility_Information!$B$6:$O$136,14,FALSE)</f>
        <v>#N/A</v>
      </c>
      <c r="CJ13">
        <f t="shared" si="2"/>
        <v>0</v>
      </c>
      <c r="CK13">
        <f t="shared" si="3"/>
        <v>0</v>
      </c>
      <c r="CL13">
        <f>IF(CK13&gt;0,SUM($CK$6:CK13),0)</f>
        <v>0</v>
      </c>
      <c r="CM13" s="182" t="str">
        <f t="shared" si="8"/>
        <v/>
      </c>
    </row>
    <row r="14" spans="1:91" ht="132" customHeight="1" x14ac:dyDescent="0.3">
      <c r="A14" s="80"/>
      <c r="B14" s="251"/>
      <c r="C14" s="215"/>
      <c r="D14" s="215"/>
      <c r="E14" s="215"/>
      <c r="F14" s="215"/>
      <c r="G14" s="216"/>
      <c r="H14" s="217"/>
      <c r="I14" s="200"/>
      <c r="J14" s="264"/>
      <c r="K14" s="140"/>
      <c r="L14" s="135"/>
      <c r="M14" s="261"/>
      <c r="N14" s="172"/>
      <c r="O14" s="160"/>
      <c r="P14" s="161"/>
      <c r="Q14" s="141"/>
      <c r="R14" s="170"/>
      <c r="S14" s="140"/>
      <c r="T14" s="67"/>
      <c r="U14" s="67"/>
      <c r="V14" s="135"/>
      <c r="W14" s="140"/>
      <c r="X14" s="135"/>
      <c r="Y14" s="134"/>
      <c r="Z14" s="67"/>
      <c r="AA14" s="67"/>
      <c r="AB14" s="135"/>
      <c r="AC14" s="141"/>
      <c r="AD14" s="115"/>
      <c r="AE14" s="115"/>
      <c r="AF14" s="269"/>
      <c r="AG14" s="134"/>
      <c r="AH14" s="67"/>
      <c r="AI14" s="67"/>
      <c r="AJ14" s="135"/>
      <c r="AK14" s="140"/>
      <c r="AL14" s="215"/>
      <c r="AM14" s="215"/>
      <c r="AN14" s="215"/>
      <c r="AO14" s="215"/>
      <c r="AP14" s="271"/>
      <c r="AQ14" s="273"/>
      <c r="AR14" s="140"/>
      <c r="AS14" s="271"/>
      <c r="AT14" s="140"/>
      <c r="AU14" s="215"/>
      <c r="AV14" s="215"/>
      <c r="AW14" s="215"/>
      <c r="AX14" s="271"/>
      <c r="AY14" s="277"/>
      <c r="AZ14" s="218"/>
      <c r="BA14" s="218"/>
      <c r="BB14" s="332"/>
      <c r="BC14" s="134"/>
      <c r="BD14" s="67"/>
      <c r="BE14" s="199"/>
      <c r="BF14" s="280"/>
      <c r="BG14" s="261"/>
      <c r="BH14" s="271"/>
      <c r="BI14" s="140"/>
      <c r="BJ14" s="271"/>
      <c r="BK14" s="140"/>
      <c r="BL14" s="215"/>
      <c r="BM14" s="215"/>
      <c r="BN14" s="215"/>
      <c r="BO14" s="271"/>
      <c r="BP14" s="134"/>
      <c r="BQ14" s="67"/>
      <c r="BR14" s="67"/>
      <c r="BS14" s="135"/>
      <c r="BT14" s="134"/>
      <c r="BU14" s="67"/>
      <c r="BV14" s="199"/>
      <c r="BW14" s="280"/>
      <c r="BX14" s="334" t="str">
        <f t="shared" si="4"/>
        <v/>
      </c>
      <c r="BY14" s="134"/>
      <c r="BZ14" s="67"/>
      <c r="CA14" s="67"/>
      <c r="CB14" s="67"/>
      <c r="CC14" s="67"/>
      <c r="CD14" s="252" t="str">
        <f t="shared" si="5"/>
        <v/>
      </c>
      <c r="CE14" s="197" t="str">
        <f t="shared" si="6"/>
        <v/>
      </c>
      <c r="CF14" s="327" t="str">
        <f t="shared" si="7"/>
        <v/>
      </c>
      <c r="CG14" s="72" t="str">
        <f t="shared" si="9"/>
        <v/>
      </c>
      <c r="CH14" s="95"/>
      <c r="CI14" s="27" t="e">
        <f>VLOOKUP(B14,Facility_Information!$B$6:$O$136,14,FALSE)</f>
        <v>#N/A</v>
      </c>
      <c r="CJ14">
        <f t="shared" si="2"/>
        <v>0</v>
      </c>
      <c r="CK14">
        <f t="shared" si="3"/>
        <v>0</v>
      </c>
      <c r="CL14">
        <f>IF(CK14&gt;0,SUM($CK$6:CK14),0)</f>
        <v>0</v>
      </c>
      <c r="CM14" s="182" t="str">
        <f t="shared" si="8"/>
        <v/>
      </c>
    </row>
    <row r="15" spans="1:91" ht="132" customHeight="1" x14ac:dyDescent="0.3">
      <c r="A15" s="80"/>
      <c r="B15" s="251"/>
      <c r="C15" s="215"/>
      <c r="D15" s="215"/>
      <c r="E15" s="215"/>
      <c r="F15" s="215"/>
      <c r="G15" s="216"/>
      <c r="H15" s="217"/>
      <c r="I15" s="200"/>
      <c r="J15" s="264"/>
      <c r="K15" s="140"/>
      <c r="L15" s="135"/>
      <c r="M15" s="261"/>
      <c r="N15" s="172"/>
      <c r="O15" s="160"/>
      <c r="P15" s="161"/>
      <c r="Q15" s="141"/>
      <c r="R15" s="170"/>
      <c r="S15" s="140"/>
      <c r="T15" s="67"/>
      <c r="U15" s="67"/>
      <c r="V15" s="135"/>
      <c r="W15" s="140"/>
      <c r="X15" s="135"/>
      <c r="Y15" s="134"/>
      <c r="Z15" s="67"/>
      <c r="AA15" s="67"/>
      <c r="AB15" s="135"/>
      <c r="AC15" s="141"/>
      <c r="AD15" s="115"/>
      <c r="AE15" s="115"/>
      <c r="AF15" s="269"/>
      <c r="AG15" s="134"/>
      <c r="AH15" s="67"/>
      <c r="AI15" s="67"/>
      <c r="AJ15" s="135"/>
      <c r="AK15" s="140"/>
      <c r="AL15" s="215"/>
      <c r="AM15" s="215"/>
      <c r="AN15" s="215"/>
      <c r="AO15" s="215"/>
      <c r="AP15" s="271"/>
      <c r="AQ15" s="273"/>
      <c r="AR15" s="140"/>
      <c r="AS15" s="271"/>
      <c r="AT15" s="140"/>
      <c r="AU15" s="215"/>
      <c r="AV15" s="215"/>
      <c r="AW15" s="215"/>
      <c r="AX15" s="271"/>
      <c r="AY15" s="277"/>
      <c r="AZ15" s="218"/>
      <c r="BA15" s="218"/>
      <c r="BB15" s="332"/>
      <c r="BC15" s="134"/>
      <c r="BD15" s="67"/>
      <c r="BE15" s="199"/>
      <c r="BF15" s="280"/>
      <c r="BG15" s="261"/>
      <c r="BH15" s="271"/>
      <c r="BI15" s="140"/>
      <c r="BJ15" s="271"/>
      <c r="BK15" s="140"/>
      <c r="BL15" s="215"/>
      <c r="BM15" s="215"/>
      <c r="BN15" s="215"/>
      <c r="BO15" s="271"/>
      <c r="BP15" s="134"/>
      <c r="BQ15" s="67"/>
      <c r="BR15" s="67"/>
      <c r="BS15" s="135"/>
      <c r="BT15" s="134"/>
      <c r="BU15" s="67"/>
      <c r="BV15" s="199"/>
      <c r="BW15" s="280"/>
      <c r="BX15" s="334" t="str">
        <f t="shared" si="4"/>
        <v/>
      </c>
      <c r="BY15" s="134"/>
      <c r="BZ15" s="67"/>
      <c r="CA15" s="67"/>
      <c r="CB15" s="67"/>
      <c r="CC15" s="67"/>
      <c r="CD15" s="252" t="str">
        <f t="shared" si="5"/>
        <v/>
      </c>
      <c r="CE15" s="197" t="str">
        <f t="shared" si="6"/>
        <v/>
      </c>
      <c r="CF15" s="327" t="str">
        <f t="shared" si="7"/>
        <v/>
      </c>
      <c r="CG15" s="72" t="str">
        <f t="shared" si="9"/>
        <v/>
      </c>
      <c r="CH15" s="95"/>
      <c r="CI15" s="27" t="e">
        <f>VLOOKUP(B15,Facility_Information!$B$6:$O$136,14,FALSE)</f>
        <v>#N/A</v>
      </c>
      <c r="CJ15">
        <f t="shared" si="2"/>
        <v>0</v>
      </c>
      <c r="CK15">
        <f t="shared" si="3"/>
        <v>0</v>
      </c>
      <c r="CL15">
        <f>IF(CK15&gt;0,SUM($CK$6:CK15),0)</f>
        <v>0</v>
      </c>
      <c r="CM15" s="182" t="str">
        <f t="shared" si="8"/>
        <v/>
      </c>
    </row>
    <row r="16" spans="1:91" ht="132" customHeight="1" x14ac:dyDescent="0.3">
      <c r="A16" s="80"/>
      <c r="B16" s="251"/>
      <c r="C16" s="215"/>
      <c r="D16" s="215"/>
      <c r="E16" s="215"/>
      <c r="F16" s="215"/>
      <c r="G16" s="216"/>
      <c r="H16" s="217"/>
      <c r="I16" s="200"/>
      <c r="J16" s="264"/>
      <c r="K16" s="140"/>
      <c r="L16" s="135"/>
      <c r="M16" s="261"/>
      <c r="N16" s="172"/>
      <c r="O16" s="160"/>
      <c r="P16" s="161"/>
      <c r="Q16" s="141"/>
      <c r="R16" s="170"/>
      <c r="S16" s="140"/>
      <c r="T16" s="67"/>
      <c r="U16" s="67"/>
      <c r="V16" s="135"/>
      <c r="W16" s="140"/>
      <c r="X16" s="135"/>
      <c r="Y16" s="134"/>
      <c r="Z16" s="67"/>
      <c r="AA16" s="67"/>
      <c r="AB16" s="135"/>
      <c r="AC16" s="141"/>
      <c r="AD16" s="115"/>
      <c r="AE16" s="115"/>
      <c r="AF16" s="269"/>
      <c r="AG16" s="134"/>
      <c r="AH16" s="67"/>
      <c r="AI16" s="67"/>
      <c r="AJ16" s="135"/>
      <c r="AK16" s="140"/>
      <c r="AL16" s="215"/>
      <c r="AM16" s="215"/>
      <c r="AN16" s="215"/>
      <c r="AO16" s="215"/>
      <c r="AP16" s="271"/>
      <c r="AQ16" s="273"/>
      <c r="AR16" s="140"/>
      <c r="AS16" s="271"/>
      <c r="AT16" s="140"/>
      <c r="AU16" s="215"/>
      <c r="AV16" s="215"/>
      <c r="AW16" s="215"/>
      <c r="AX16" s="271"/>
      <c r="AY16" s="277"/>
      <c r="AZ16" s="218"/>
      <c r="BA16" s="218"/>
      <c r="BB16" s="332"/>
      <c r="BC16" s="134"/>
      <c r="BD16" s="67"/>
      <c r="BE16" s="199"/>
      <c r="BF16" s="280"/>
      <c r="BG16" s="261"/>
      <c r="BH16" s="271"/>
      <c r="BI16" s="140"/>
      <c r="BJ16" s="271"/>
      <c r="BK16" s="140"/>
      <c r="BL16" s="215"/>
      <c r="BM16" s="215"/>
      <c r="BN16" s="215"/>
      <c r="BO16" s="271"/>
      <c r="BP16" s="134"/>
      <c r="BQ16" s="67"/>
      <c r="BR16" s="67"/>
      <c r="BS16" s="135"/>
      <c r="BT16" s="134"/>
      <c r="BU16" s="67"/>
      <c r="BV16" s="199"/>
      <c r="BW16" s="280"/>
      <c r="BX16" s="334" t="str">
        <f t="shared" si="4"/>
        <v/>
      </c>
      <c r="BY16" s="134"/>
      <c r="BZ16" s="67"/>
      <c r="CA16" s="67"/>
      <c r="CB16" s="67"/>
      <c r="CC16" s="67"/>
      <c r="CD16" s="252" t="str">
        <f t="shared" si="5"/>
        <v/>
      </c>
      <c r="CE16" s="197" t="str">
        <f t="shared" si="6"/>
        <v/>
      </c>
      <c r="CF16" s="327" t="str">
        <f t="shared" si="7"/>
        <v/>
      </c>
      <c r="CG16" s="72" t="str">
        <f t="shared" si="9"/>
        <v/>
      </c>
      <c r="CH16" s="95"/>
      <c r="CI16" s="27" t="e">
        <f>VLOOKUP(B16,Facility_Information!$B$6:$O$136,14,FALSE)</f>
        <v>#N/A</v>
      </c>
      <c r="CJ16">
        <f t="shared" si="2"/>
        <v>0</v>
      </c>
      <c r="CK16">
        <f t="shared" si="3"/>
        <v>0</v>
      </c>
      <c r="CL16">
        <f>IF(CK16&gt;0,SUM($CK$6:CK16),0)</f>
        <v>0</v>
      </c>
      <c r="CM16" s="182" t="str">
        <f t="shared" si="8"/>
        <v/>
      </c>
    </row>
    <row r="17" spans="1:91" ht="132" customHeight="1" x14ac:dyDescent="0.3">
      <c r="A17" s="80"/>
      <c r="B17" s="251"/>
      <c r="C17" s="215"/>
      <c r="D17" s="215"/>
      <c r="E17" s="215"/>
      <c r="F17" s="215"/>
      <c r="G17" s="216"/>
      <c r="H17" s="217"/>
      <c r="I17" s="200"/>
      <c r="J17" s="264"/>
      <c r="K17" s="140"/>
      <c r="L17" s="135"/>
      <c r="M17" s="261"/>
      <c r="N17" s="172"/>
      <c r="O17" s="160"/>
      <c r="P17" s="161"/>
      <c r="Q17" s="141"/>
      <c r="R17" s="170"/>
      <c r="S17" s="140"/>
      <c r="T17" s="67"/>
      <c r="U17" s="67"/>
      <c r="V17" s="135"/>
      <c r="W17" s="140"/>
      <c r="X17" s="135"/>
      <c r="Y17" s="134"/>
      <c r="Z17" s="67"/>
      <c r="AA17" s="67"/>
      <c r="AB17" s="135"/>
      <c r="AC17" s="141"/>
      <c r="AD17" s="115"/>
      <c r="AE17" s="115"/>
      <c r="AF17" s="269"/>
      <c r="AG17" s="134"/>
      <c r="AH17" s="67"/>
      <c r="AI17" s="67"/>
      <c r="AJ17" s="135"/>
      <c r="AK17" s="140"/>
      <c r="AL17" s="215"/>
      <c r="AM17" s="215"/>
      <c r="AN17" s="215"/>
      <c r="AO17" s="215"/>
      <c r="AP17" s="271"/>
      <c r="AQ17" s="273"/>
      <c r="AR17" s="140"/>
      <c r="AS17" s="271"/>
      <c r="AT17" s="140"/>
      <c r="AU17" s="215"/>
      <c r="AV17" s="215"/>
      <c r="AW17" s="215"/>
      <c r="AX17" s="271"/>
      <c r="AY17" s="277"/>
      <c r="AZ17" s="218"/>
      <c r="BA17" s="218"/>
      <c r="BB17" s="332"/>
      <c r="BC17" s="134"/>
      <c r="BD17" s="67"/>
      <c r="BE17" s="199"/>
      <c r="BF17" s="280"/>
      <c r="BG17" s="261"/>
      <c r="BH17" s="271"/>
      <c r="BI17" s="140"/>
      <c r="BJ17" s="271"/>
      <c r="BK17" s="140"/>
      <c r="BL17" s="215"/>
      <c r="BM17" s="215"/>
      <c r="BN17" s="215"/>
      <c r="BO17" s="271"/>
      <c r="BP17" s="134"/>
      <c r="BQ17" s="67"/>
      <c r="BR17" s="67"/>
      <c r="BS17" s="135"/>
      <c r="BT17" s="134"/>
      <c r="BU17" s="67"/>
      <c r="BV17" s="199"/>
      <c r="BW17" s="280"/>
      <c r="BX17" s="334" t="str">
        <f t="shared" si="4"/>
        <v/>
      </c>
      <c r="BY17" s="134"/>
      <c r="BZ17" s="67"/>
      <c r="CA17" s="67"/>
      <c r="CB17" s="67"/>
      <c r="CC17" s="67"/>
      <c r="CD17" s="252" t="str">
        <f t="shared" si="5"/>
        <v/>
      </c>
      <c r="CE17" s="197" t="str">
        <f t="shared" si="6"/>
        <v/>
      </c>
      <c r="CF17" s="327" t="str">
        <f t="shared" si="7"/>
        <v/>
      </c>
      <c r="CG17" s="72" t="str">
        <f t="shared" si="9"/>
        <v/>
      </c>
      <c r="CH17" s="95"/>
      <c r="CI17" s="27" t="e">
        <f>VLOOKUP(B17,Facility_Information!$B$6:$O$136,14,FALSE)</f>
        <v>#N/A</v>
      </c>
      <c r="CJ17">
        <f t="shared" si="2"/>
        <v>0</v>
      </c>
      <c r="CK17">
        <f t="shared" si="3"/>
        <v>0</v>
      </c>
      <c r="CL17">
        <f>IF(CK17&gt;0,SUM($CK$6:CK17),0)</f>
        <v>0</v>
      </c>
      <c r="CM17" s="182" t="str">
        <f t="shared" si="8"/>
        <v/>
      </c>
    </row>
    <row r="18" spans="1:91" ht="132" customHeight="1" x14ac:dyDescent="0.3">
      <c r="A18" s="80"/>
      <c r="B18" s="251"/>
      <c r="C18" s="215"/>
      <c r="D18" s="215"/>
      <c r="E18" s="215"/>
      <c r="F18" s="215"/>
      <c r="G18" s="216"/>
      <c r="H18" s="217"/>
      <c r="I18" s="200"/>
      <c r="J18" s="264"/>
      <c r="K18" s="140"/>
      <c r="L18" s="135"/>
      <c r="M18" s="261"/>
      <c r="N18" s="172"/>
      <c r="O18" s="160"/>
      <c r="P18" s="161"/>
      <c r="Q18" s="141"/>
      <c r="R18" s="170"/>
      <c r="S18" s="140"/>
      <c r="T18" s="67"/>
      <c r="U18" s="67"/>
      <c r="V18" s="135"/>
      <c r="W18" s="140"/>
      <c r="X18" s="135"/>
      <c r="Y18" s="134"/>
      <c r="Z18" s="67"/>
      <c r="AA18" s="67"/>
      <c r="AB18" s="135"/>
      <c r="AC18" s="141"/>
      <c r="AD18" s="115"/>
      <c r="AE18" s="115"/>
      <c r="AF18" s="269"/>
      <c r="AG18" s="134"/>
      <c r="AH18" s="67"/>
      <c r="AI18" s="67"/>
      <c r="AJ18" s="135"/>
      <c r="AK18" s="140"/>
      <c r="AL18" s="215"/>
      <c r="AM18" s="215"/>
      <c r="AN18" s="215"/>
      <c r="AO18" s="215"/>
      <c r="AP18" s="271"/>
      <c r="AQ18" s="273"/>
      <c r="AR18" s="140"/>
      <c r="AS18" s="271"/>
      <c r="AT18" s="140"/>
      <c r="AU18" s="215"/>
      <c r="AV18" s="215"/>
      <c r="AW18" s="215"/>
      <c r="AX18" s="271"/>
      <c r="AY18" s="277"/>
      <c r="AZ18" s="218"/>
      <c r="BA18" s="218"/>
      <c r="BB18" s="332"/>
      <c r="BC18" s="134"/>
      <c r="BD18" s="67"/>
      <c r="BE18" s="199"/>
      <c r="BF18" s="280"/>
      <c r="BG18" s="261"/>
      <c r="BH18" s="271"/>
      <c r="BI18" s="140"/>
      <c r="BJ18" s="271"/>
      <c r="BK18" s="140"/>
      <c r="BL18" s="215"/>
      <c r="BM18" s="215"/>
      <c r="BN18" s="215"/>
      <c r="BO18" s="271"/>
      <c r="BP18" s="134"/>
      <c r="BQ18" s="67"/>
      <c r="BR18" s="67"/>
      <c r="BS18" s="135"/>
      <c r="BT18" s="134"/>
      <c r="BU18" s="67"/>
      <c r="BV18" s="199"/>
      <c r="BW18" s="280"/>
      <c r="BX18" s="334" t="str">
        <f t="shared" si="4"/>
        <v/>
      </c>
      <c r="BY18" s="134"/>
      <c r="BZ18" s="67"/>
      <c r="CA18" s="67"/>
      <c r="CB18" s="67"/>
      <c r="CC18" s="67"/>
      <c r="CD18" s="252" t="str">
        <f t="shared" si="5"/>
        <v/>
      </c>
      <c r="CE18" s="197" t="str">
        <f t="shared" si="6"/>
        <v/>
      </c>
      <c r="CF18" s="327" t="str">
        <f t="shared" si="7"/>
        <v/>
      </c>
      <c r="CG18" s="72" t="str">
        <f t="shared" si="9"/>
        <v/>
      </c>
      <c r="CH18" s="95"/>
      <c r="CI18" s="27" t="e">
        <f>VLOOKUP(B18,Facility_Information!$B$6:$O$136,14,FALSE)</f>
        <v>#N/A</v>
      </c>
      <c r="CJ18">
        <f t="shared" si="2"/>
        <v>0</v>
      </c>
      <c r="CK18">
        <f t="shared" si="3"/>
        <v>0</v>
      </c>
      <c r="CL18">
        <f>IF(CK18&gt;0,SUM($CK$6:CK18),0)</f>
        <v>0</v>
      </c>
      <c r="CM18" s="182" t="str">
        <f t="shared" si="8"/>
        <v/>
      </c>
    </row>
    <row r="19" spans="1:91" ht="132" customHeight="1" x14ac:dyDescent="0.3">
      <c r="A19" s="80"/>
      <c r="B19" s="251"/>
      <c r="C19" s="215"/>
      <c r="D19" s="215"/>
      <c r="E19" s="215"/>
      <c r="F19" s="215"/>
      <c r="G19" s="216"/>
      <c r="H19" s="217"/>
      <c r="I19" s="200"/>
      <c r="J19" s="264"/>
      <c r="K19" s="140"/>
      <c r="L19" s="135"/>
      <c r="M19" s="261"/>
      <c r="N19" s="172"/>
      <c r="O19" s="160"/>
      <c r="P19" s="161"/>
      <c r="Q19" s="141"/>
      <c r="R19" s="170"/>
      <c r="S19" s="140"/>
      <c r="T19" s="67"/>
      <c r="U19" s="67"/>
      <c r="V19" s="135"/>
      <c r="W19" s="140"/>
      <c r="X19" s="135"/>
      <c r="Y19" s="134"/>
      <c r="Z19" s="67"/>
      <c r="AA19" s="67"/>
      <c r="AB19" s="135"/>
      <c r="AC19" s="141"/>
      <c r="AD19" s="115"/>
      <c r="AE19" s="115"/>
      <c r="AF19" s="269"/>
      <c r="AG19" s="134"/>
      <c r="AH19" s="67"/>
      <c r="AI19" s="67"/>
      <c r="AJ19" s="135"/>
      <c r="AK19" s="140"/>
      <c r="AL19" s="215"/>
      <c r="AM19" s="215"/>
      <c r="AN19" s="215"/>
      <c r="AO19" s="215"/>
      <c r="AP19" s="271"/>
      <c r="AQ19" s="273"/>
      <c r="AR19" s="140"/>
      <c r="AS19" s="271"/>
      <c r="AT19" s="140"/>
      <c r="AU19" s="215"/>
      <c r="AV19" s="215"/>
      <c r="AW19" s="215"/>
      <c r="AX19" s="271"/>
      <c r="AY19" s="277"/>
      <c r="AZ19" s="218"/>
      <c r="BA19" s="218"/>
      <c r="BB19" s="332"/>
      <c r="BC19" s="134"/>
      <c r="BD19" s="67"/>
      <c r="BE19" s="199"/>
      <c r="BF19" s="280"/>
      <c r="BG19" s="261"/>
      <c r="BH19" s="271"/>
      <c r="BI19" s="140"/>
      <c r="BJ19" s="271"/>
      <c r="BK19" s="140"/>
      <c r="BL19" s="215"/>
      <c r="BM19" s="215"/>
      <c r="BN19" s="215"/>
      <c r="BO19" s="271"/>
      <c r="BP19" s="134"/>
      <c r="BQ19" s="67"/>
      <c r="BR19" s="67"/>
      <c r="BS19" s="135"/>
      <c r="BT19" s="134"/>
      <c r="BU19" s="67"/>
      <c r="BV19" s="199"/>
      <c r="BW19" s="280"/>
      <c r="BX19" s="334" t="str">
        <f t="shared" si="4"/>
        <v/>
      </c>
      <c r="BY19" s="134"/>
      <c r="BZ19" s="67"/>
      <c r="CA19" s="67"/>
      <c r="CB19" s="67"/>
      <c r="CC19" s="67"/>
      <c r="CD19" s="252" t="str">
        <f t="shared" si="5"/>
        <v/>
      </c>
      <c r="CE19" s="197" t="str">
        <f t="shared" si="6"/>
        <v/>
      </c>
      <c r="CF19" s="327" t="str">
        <f t="shared" si="7"/>
        <v/>
      </c>
      <c r="CG19" s="72" t="str">
        <f t="shared" si="9"/>
        <v/>
      </c>
      <c r="CH19" s="95"/>
      <c r="CI19" s="27" t="e">
        <f>VLOOKUP(B19,Facility_Information!$B$6:$O$136,14,FALSE)</f>
        <v>#N/A</v>
      </c>
      <c r="CJ19">
        <f t="shared" si="2"/>
        <v>0</v>
      </c>
      <c r="CK19">
        <f t="shared" si="3"/>
        <v>0</v>
      </c>
      <c r="CL19">
        <f>IF(CK19&gt;0,SUM($CK$6:CK19),0)</f>
        <v>0</v>
      </c>
      <c r="CM19" s="182" t="str">
        <f t="shared" si="8"/>
        <v/>
      </c>
    </row>
    <row r="20" spans="1:91" ht="132" customHeight="1" x14ac:dyDescent="0.3">
      <c r="A20" s="80"/>
      <c r="B20" s="251"/>
      <c r="C20" s="215"/>
      <c r="D20" s="215"/>
      <c r="E20" s="215"/>
      <c r="F20" s="215"/>
      <c r="G20" s="216"/>
      <c r="H20" s="217"/>
      <c r="I20" s="200"/>
      <c r="J20" s="264"/>
      <c r="K20" s="140"/>
      <c r="L20" s="135"/>
      <c r="M20" s="261"/>
      <c r="N20" s="172"/>
      <c r="O20" s="160"/>
      <c r="P20" s="161"/>
      <c r="Q20" s="141"/>
      <c r="R20" s="170"/>
      <c r="S20" s="140"/>
      <c r="T20" s="67"/>
      <c r="U20" s="67"/>
      <c r="V20" s="135"/>
      <c r="W20" s="140"/>
      <c r="X20" s="135"/>
      <c r="Y20" s="134"/>
      <c r="Z20" s="67"/>
      <c r="AA20" s="67"/>
      <c r="AB20" s="135"/>
      <c r="AC20" s="141"/>
      <c r="AD20" s="115"/>
      <c r="AE20" s="115"/>
      <c r="AF20" s="269"/>
      <c r="AG20" s="134"/>
      <c r="AH20" s="67"/>
      <c r="AI20" s="67"/>
      <c r="AJ20" s="135"/>
      <c r="AK20" s="140"/>
      <c r="AL20" s="215"/>
      <c r="AM20" s="215"/>
      <c r="AN20" s="215"/>
      <c r="AO20" s="215"/>
      <c r="AP20" s="271"/>
      <c r="AQ20" s="273"/>
      <c r="AR20" s="140"/>
      <c r="AS20" s="271"/>
      <c r="AT20" s="140"/>
      <c r="AU20" s="215"/>
      <c r="AV20" s="215"/>
      <c r="AW20" s="215"/>
      <c r="AX20" s="271"/>
      <c r="AY20" s="277"/>
      <c r="AZ20" s="218"/>
      <c r="BA20" s="218"/>
      <c r="BB20" s="332"/>
      <c r="BC20" s="134"/>
      <c r="BD20" s="67"/>
      <c r="BE20" s="199"/>
      <c r="BF20" s="280"/>
      <c r="BG20" s="261"/>
      <c r="BH20" s="271"/>
      <c r="BI20" s="140"/>
      <c r="BJ20" s="271"/>
      <c r="BK20" s="140"/>
      <c r="BL20" s="215"/>
      <c r="BM20" s="215"/>
      <c r="BN20" s="215"/>
      <c r="BO20" s="271"/>
      <c r="BP20" s="134"/>
      <c r="BQ20" s="67"/>
      <c r="BR20" s="67"/>
      <c r="BS20" s="135"/>
      <c r="BT20" s="134"/>
      <c r="BU20" s="67"/>
      <c r="BV20" s="199"/>
      <c r="BW20" s="280"/>
      <c r="BX20" s="334" t="str">
        <f t="shared" si="4"/>
        <v/>
      </c>
      <c r="BY20" s="134"/>
      <c r="BZ20" s="67"/>
      <c r="CA20" s="67"/>
      <c r="CB20" s="67"/>
      <c r="CC20" s="67"/>
      <c r="CD20" s="252" t="str">
        <f t="shared" si="5"/>
        <v/>
      </c>
      <c r="CE20" s="197" t="str">
        <f t="shared" si="6"/>
        <v/>
      </c>
      <c r="CF20" s="327" t="str">
        <f t="shared" si="7"/>
        <v/>
      </c>
      <c r="CG20" s="72" t="str">
        <f t="shared" si="9"/>
        <v/>
      </c>
      <c r="CH20" s="95"/>
      <c r="CI20" s="27" t="e">
        <f>VLOOKUP(B20,Facility_Information!$B$6:$O$136,14,FALSE)</f>
        <v>#N/A</v>
      </c>
      <c r="CJ20">
        <f t="shared" si="2"/>
        <v>0</v>
      </c>
      <c r="CK20">
        <f t="shared" si="3"/>
        <v>0</v>
      </c>
      <c r="CL20">
        <f>IF(CK20&gt;0,SUM($CK$6:CK20),0)</f>
        <v>0</v>
      </c>
      <c r="CM20" s="182" t="str">
        <f t="shared" si="8"/>
        <v/>
      </c>
    </row>
    <row r="21" spans="1:91" ht="132" customHeight="1" x14ac:dyDescent="0.3">
      <c r="A21" s="80"/>
      <c r="B21" s="251"/>
      <c r="C21" s="215"/>
      <c r="D21" s="215"/>
      <c r="E21" s="215"/>
      <c r="F21" s="215"/>
      <c r="G21" s="216"/>
      <c r="H21" s="217"/>
      <c r="I21" s="200"/>
      <c r="J21" s="264"/>
      <c r="K21" s="140"/>
      <c r="L21" s="135"/>
      <c r="M21" s="261"/>
      <c r="N21" s="172"/>
      <c r="O21" s="160"/>
      <c r="P21" s="161"/>
      <c r="Q21" s="141"/>
      <c r="R21" s="170"/>
      <c r="S21" s="140"/>
      <c r="T21" s="67"/>
      <c r="U21" s="67"/>
      <c r="V21" s="135"/>
      <c r="W21" s="140"/>
      <c r="X21" s="135"/>
      <c r="Y21" s="134"/>
      <c r="Z21" s="67"/>
      <c r="AA21" s="67"/>
      <c r="AB21" s="135"/>
      <c r="AC21" s="141"/>
      <c r="AD21" s="115"/>
      <c r="AE21" s="115"/>
      <c r="AF21" s="269"/>
      <c r="AG21" s="134"/>
      <c r="AH21" s="67"/>
      <c r="AI21" s="67"/>
      <c r="AJ21" s="135"/>
      <c r="AK21" s="140"/>
      <c r="AL21" s="215"/>
      <c r="AM21" s="215"/>
      <c r="AN21" s="215"/>
      <c r="AO21" s="215"/>
      <c r="AP21" s="271"/>
      <c r="AQ21" s="273"/>
      <c r="AR21" s="140"/>
      <c r="AS21" s="271"/>
      <c r="AT21" s="140"/>
      <c r="AU21" s="215"/>
      <c r="AV21" s="215"/>
      <c r="AW21" s="215"/>
      <c r="AX21" s="271"/>
      <c r="AY21" s="277"/>
      <c r="AZ21" s="218"/>
      <c r="BA21" s="218"/>
      <c r="BB21" s="332"/>
      <c r="BC21" s="134"/>
      <c r="BD21" s="67"/>
      <c r="BE21" s="199"/>
      <c r="BF21" s="280"/>
      <c r="BG21" s="261"/>
      <c r="BH21" s="271"/>
      <c r="BI21" s="140"/>
      <c r="BJ21" s="271"/>
      <c r="BK21" s="140"/>
      <c r="BL21" s="215"/>
      <c r="BM21" s="215"/>
      <c r="BN21" s="215"/>
      <c r="BO21" s="271"/>
      <c r="BP21" s="134"/>
      <c r="BQ21" s="67"/>
      <c r="BR21" s="67"/>
      <c r="BS21" s="135"/>
      <c r="BT21" s="134"/>
      <c r="BU21" s="67"/>
      <c r="BV21" s="199"/>
      <c r="BW21" s="280"/>
      <c r="BX21" s="334" t="str">
        <f t="shared" si="4"/>
        <v/>
      </c>
      <c r="BY21" s="134"/>
      <c r="BZ21" s="67"/>
      <c r="CA21" s="67"/>
      <c r="CB21" s="67"/>
      <c r="CC21" s="67"/>
      <c r="CD21" s="252" t="str">
        <f t="shared" si="5"/>
        <v/>
      </c>
      <c r="CE21" s="197" t="str">
        <f t="shared" si="6"/>
        <v/>
      </c>
      <c r="CF21" s="327" t="str">
        <f t="shared" si="7"/>
        <v/>
      </c>
      <c r="CG21" s="72" t="str">
        <f t="shared" si="9"/>
        <v/>
      </c>
      <c r="CH21" s="95"/>
      <c r="CI21" s="27" t="e">
        <f>VLOOKUP(B21,Facility_Information!$B$6:$O$136,14,FALSE)</f>
        <v>#N/A</v>
      </c>
      <c r="CJ21">
        <f t="shared" si="2"/>
        <v>0</v>
      </c>
      <c r="CK21">
        <f t="shared" si="3"/>
        <v>0</v>
      </c>
      <c r="CL21">
        <f>IF(CK21&gt;0,SUM($CK$6:CK21),0)</f>
        <v>0</v>
      </c>
      <c r="CM21" s="182" t="str">
        <f t="shared" si="8"/>
        <v/>
      </c>
    </row>
    <row r="22" spans="1:91" ht="132" customHeight="1" x14ac:dyDescent="0.3">
      <c r="A22" s="80"/>
      <c r="B22" s="251"/>
      <c r="C22" s="215"/>
      <c r="D22" s="215"/>
      <c r="E22" s="215"/>
      <c r="F22" s="215"/>
      <c r="G22" s="216"/>
      <c r="H22" s="217"/>
      <c r="I22" s="200"/>
      <c r="J22" s="264"/>
      <c r="K22" s="140"/>
      <c r="L22" s="135"/>
      <c r="M22" s="261"/>
      <c r="N22" s="172"/>
      <c r="O22" s="160"/>
      <c r="P22" s="161"/>
      <c r="Q22" s="141"/>
      <c r="R22" s="170"/>
      <c r="S22" s="140"/>
      <c r="T22" s="67"/>
      <c r="U22" s="67"/>
      <c r="V22" s="135"/>
      <c r="W22" s="140"/>
      <c r="X22" s="135"/>
      <c r="Y22" s="134"/>
      <c r="Z22" s="67"/>
      <c r="AA22" s="67"/>
      <c r="AB22" s="135"/>
      <c r="AC22" s="141"/>
      <c r="AD22" s="115"/>
      <c r="AE22" s="115"/>
      <c r="AF22" s="269"/>
      <c r="AG22" s="134"/>
      <c r="AH22" s="67"/>
      <c r="AI22" s="67"/>
      <c r="AJ22" s="135"/>
      <c r="AK22" s="140"/>
      <c r="AL22" s="215"/>
      <c r="AM22" s="215"/>
      <c r="AN22" s="215"/>
      <c r="AO22" s="215"/>
      <c r="AP22" s="271"/>
      <c r="AQ22" s="273"/>
      <c r="AR22" s="140"/>
      <c r="AS22" s="271"/>
      <c r="AT22" s="140"/>
      <c r="AU22" s="215"/>
      <c r="AV22" s="215"/>
      <c r="AW22" s="215"/>
      <c r="AX22" s="271"/>
      <c r="AY22" s="277"/>
      <c r="AZ22" s="218"/>
      <c r="BA22" s="218"/>
      <c r="BB22" s="332"/>
      <c r="BC22" s="134"/>
      <c r="BD22" s="67"/>
      <c r="BE22" s="199"/>
      <c r="BF22" s="280"/>
      <c r="BG22" s="261"/>
      <c r="BH22" s="271"/>
      <c r="BI22" s="140"/>
      <c r="BJ22" s="271"/>
      <c r="BK22" s="140"/>
      <c r="BL22" s="215"/>
      <c r="BM22" s="215"/>
      <c r="BN22" s="215"/>
      <c r="BO22" s="271"/>
      <c r="BP22" s="134"/>
      <c r="BQ22" s="67"/>
      <c r="BR22" s="67"/>
      <c r="BS22" s="135"/>
      <c r="BT22" s="134"/>
      <c r="BU22" s="67"/>
      <c r="BV22" s="199"/>
      <c r="BW22" s="280"/>
      <c r="BX22" s="334" t="str">
        <f t="shared" si="4"/>
        <v/>
      </c>
      <c r="BY22" s="134"/>
      <c r="BZ22" s="67"/>
      <c r="CA22" s="67"/>
      <c r="CB22" s="67"/>
      <c r="CC22" s="67"/>
      <c r="CD22" s="252" t="str">
        <f t="shared" si="5"/>
        <v/>
      </c>
      <c r="CE22" s="197" t="str">
        <f t="shared" si="6"/>
        <v/>
      </c>
      <c r="CF22" s="327" t="str">
        <f t="shared" si="7"/>
        <v/>
      </c>
      <c r="CG22" s="72" t="str">
        <f t="shared" si="9"/>
        <v/>
      </c>
      <c r="CH22" s="95"/>
      <c r="CI22" s="27" t="e">
        <f>VLOOKUP(B22,Facility_Information!$B$6:$O$136,14,FALSE)</f>
        <v>#N/A</v>
      </c>
      <c r="CJ22">
        <f t="shared" si="2"/>
        <v>0</v>
      </c>
      <c r="CK22">
        <f t="shared" si="3"/>
        <v>0</v>
      </c>
      <c r="CL22">
        <f>IF(CK22&gt;0,SUM($CK$6:CK22),0)</f>
        <v>0</v>
      </c>
      <c r="CM22" s="182" t="str">
        <f t="shared" si="8"/>
        <v/>
      </c>
    </row>
    <row r="23" spans="1:91" ht="132" customHeight="1" x14ac:dyDescent="0.3">
      <c r="A23" s="80"/>
      <c r="B23" s="251"/>
      <c r="C23" s="215"/>
      <c r="D23" s="215"/>
      <c r="E23" s="215"/>
      <c r="F23" s="215"/>
      <c r="G23" s="216"/>
      <c r="H23" s="217"/>
      <c r="I23" s="200"/>
      <c r="J23" s="264"/>
      <c r="K23" s="140"/>
      <c r="L23" s="135"/>
      <c r="M23" s="261"/>
      <c r="N23" s="172"/>
      <c r="O23" s="160"/>
      <c r="P23" s="161"/>
      <c r="Q23" s="141"/>
      <c r="R23" s="170"/>
      <c r="S23" s="140"/>
      <c r="T23" s="67"/>
      <c r="U23" s="67"/>
      <c r="V23" s="135"/>
      <c r="W23" s="140"/>
      <c r="X23" s="135"/>
      <c r="Y23" s="134"/>
      <c r="Z23" s="67"/>
      <c r="AA23" s="67"/>
      <c r="AB23" s="135"/>
      <c r="AC23" s="141"/>
      <c r="AD23" s="115"/>
      <c r="AE23" s="115"/>
      <c r="AF23" s="269"/>
      <c r="AG23" s="134"/>
      <c r="AH23" s="67"/>
      <c r="AI23" s="67"/>
      <c r="AJ23" s="135"/>
      <c r="AK23" s="140"/>
      <c r="AL23" s="215"/>
      <c r="AM23" s="215"/>
      <c r="AN23" s="215"/>
      <c r="AO23" s="215"/>
      <c r="AP23" s="271"/>
      <c r="AQ23" s="273"/>
      <c r="AR23" s="140"/>
      <c r="AS23" s="271"/>
      <c r="AT23" s="140"/>
      <c r="AU23" s="215"/>
      <c r="AV23" s="215"/>
      <c r="AW23" s="215"/>
      <c r="AX23" s="271"/>
      <c r="AY23" s="277"/>
      <c r="AZ23" s="218"/>
      <c r="BA23" s="218"/>
      <c r="BB23" s="332"/>
      <c r="BC23" s="134"/>
      <c r="BD23" s="67"/>
      <c r="BE23" s="199"/>
      <c r="BF23" s="280"/>
      <c r="BG23" s="261"/>
      <c r="BH23" s="271"/>
      <c r="BI23" s="140"/>
      <c r="BJ23" s="271"/>
      <c r="BK23" s="140"/>
      <c r="BL23" s="215"/>
      <c r="BM23" s="215"/>
      <c r="BN23" s="215"/>
      <c r="BO23" s="271"/>
      <c r="BP23" s="134"/>
      <c r="BQ23" s="67"/>
      <c r="BR23" s="67"/>
      <c r="BS23" s="135"/>
      <c r="BT23" s="134"/>
      <c r="BU23" s="67"/>
      <c r="BV23" s="199"/>
      <c r="BW23" s="280"/>
      <c r="BX23" s="334" t="str">
        <f t="shared" si="4"/>
        <v/>
      </c>
      <c r="BY23" s="134"/>
      <c r="BZ23" s="67"/>
      <c r="CA23" s="67"/>
      <c r="CB23" s="67"/>
      <c r="CC23" s="67"/>
      <c r="CD23" s="252" t="str">
        <f t="shared" si="5"/>
        <v/>
      </c>
      <c r="CE23" s="197" t="str">
        <f t="shared" si="6"/>
        <v/>
      </c>
      <c r="CF23" s="327" t="str">
        <f t="shared" si="7"/>
        <v/>
      </c>
      <c r="CG23" s="72" t="str">
        <f t="shared" si="9"/>
        <v/>
      </c>
      <c r="CH23" s="95"/>
      <c r="CI23" s="27" t="e">
        <f>VLOOKUP(B23,Facility_Information!$B$6:$O$136,14,FALSE)</f>
        <v>#N/A</v>
      </c>
      <c r="CJ23">
        <f t="shared" si="2"/>
        <v>0</v>
      </c>
      <c r="CK23">
        <f t="shared" si="3"/>
        <v>0</v>
      </c>
      <c r="CL23">
        <f>IF(CK23&gt;0,SUM($CK$6:CK23),0)</f>
        <v>0</v>
      </c>
      <c r="CM23" s="182" t="str">
        <f t="shared" si="8"/>
        <v/>
      </c>
    </row>
    <row r="24" spans="1:91" ht="132" customHeight="1" x14ac:dyDescent="0.3">
      <c r="A24" s="80"/>
      <c r="B24" s="251"/>
      <c r="C24" s="215"/>
      <c r="D24" s="215"/>
      <c r="E24" s="215"/>
      <c r="F24" s="215"/>
      <c r="G24" s="216"/>
      <c r="H24" s="217"/>
      <c r="I24" s="200"/>
      <c r="J24" s="264"/>
      <c r="K24" s="140"/>
      <c r="L24" s="135"/>
      <c r="M24" s="261"/>
      <c r="N24" s="172"/>
      <c r="O24" s="160"/>
      <c r="P24" s="161"/>
      <c r="Q24" s="141"/>
      <c r="R24" s="170"/>
      <c r="S24" s="140"/>
      <c r="T24" s="67"/>
      <c r="U24" s="67"/>
      <c r="V24" s="135"/>
      <c r="W24" s="140"/>
      <c r="X24" s="135"/>
      <c r="Y24" s="134"/>
      <c r="Z24" s="67"/>
      <c r="AA24" s="67"/>
      <c r="AB24" s="135"/>
      <c r="AC24" s="141"/>
      <c r="AD24" s="115"/>
      <c r="AE24" s="115"/>
      <c r="AF24" s="269"/>
      <c r="AG24" s="134"/>
      <c r="AH24" s="67"/>
      <c r="AI24" s="67"/>
      <c r="AJ24" s="135"/>
      <c r="AK24" s="140"/>
      <c r="AL24" s="215"/>
      <c r="AM24" s="215"/>
      <c r="AN24" s="215"/>
      <c r="AO24" s="215"/>
      <c r="AP24" s="271"/>
      <c r="AQ24" s="273"/>
      <c r="AR24" s="140"/>
      <c r="AS24" s="271"/>
      <c r="AT24" s="140"/>
      <c r="AU24" s="215"/>
      <c r="AV24" s="215"/>
      <c r="AW24" s="215"/>
      <c r="AX24" s="271"/>
      <c r="AY24" s="277"/>
      <c r="AZ24" s="218"/>
      <c r="BA24" s="218"/>
      <c r="BB24" s="332"/>
      <c r="BC24" s="134"/>
      <c r="BD24" s="67"/>
      <c r="BE24" s="199"/>
      <c r="BF24" s="280"/>
      <c r="BG24" s="261"/>
      <c r="BH24" s="271"/>
      <c r="BI24" s="140"/>
      <c r="BJ24" s="271"/>
      <c r="BK24" s="140"/>
      <c r="BL24" s="215"/>
      <c r="BM24" s="215"/>
      <c r="BN24" s="215"/>
      <c r="BO24" s="271"/>
      <c r="BP24" s="134"/>
      <c r="BQ24" s="67"/>
      <c r="BR24" s="67"/>
      <c r="BS24" s="135"/>
      <c r="BT24" s="134"/>
      <c r="BU24" s="67"/>
      <c r="BV24" s="199"/>
      <c r="BW24" s="280"/>
      <c r="BX24" s="334" t="str">
        <f t="shared" si="4"/>
        <v/>
      </c>
      <c r="BY24" s="134"/>
      <c r="BZ24" s="67"/>
      <c r="CA24" s="67"/>
      <c r="CB24" s="67"/>
      <c r="CC24" s="67"/>
      <c r="CD24" s="252" t="str">
        <f t="shared" si="5"/>
        <v/>
      </c>
      <c r="CE24" s="197" t="str">
        <f t="shared" si="6"/>
        <v/>
      </c>
      <c r="CF24" s="327" t="str">
        <f t="shared" si="7"/>
        <v/>
      </c>
      <c r="CG24" s="72" t="str">
        <f t="shared" si="9"/>
        <v/>
      </c>
      <c r="CH24" s="95"/>
      <c r="CI24" s="27" t="e">
        <f>VLOOKUP(B24,Facility_Information!$B$6:$O$136,14,FALSE)</f>
        <v>#N/A</v>
      </c>
      <c r="CJ24">
        <f t="shared" si="2"/>
        <v>0</v>
      </c>
      <c r="CK24">
        <f t="shared" si="3"/>
        <v>0</v>
      </c>
      <c r="CL24">
        <f>IF(CK24&gt;0,SUM($CK$6:CK24),0)</f>
        <v>0</v>
      </c>
      <c r="CM24" s="182" t="str">
        <f t="shared" si="8"/>
        <v/>
      </c>
    </row>
    <row r="25" spans="1:91" ht="132" customHeight="1" x14ac:dyDescent="0.3">
      <c r="A25" s="80"/>
      <c r="B25" s="251"/>
      <c r="C25" s="215"/>
      <c r="D25" s="215"/>
      <c r="E25" s="215"/>
      <c r="F25" s="215"/>
      <c r="G25" s="216"/>
      <c r="H25" s="217"/>
      <c r="I25" s="200"/>
      <c r="J25" s="264"/>
      <c r="K25" s="140"/>
      <c r="L25" s="135"/>
      <c r="M25" s="261"/>
      <c r="N25" s="172"/>
      <c r="O25" s="160"/>
      <c r="P25" s="161"/>
      <c r="Q25" s="141"/>
      <c r="R25" s="170"/>
      <c r="S25" s="140"/>
      <c r="T25" s="67"/>
      <c r="U25" s="67"/>
      <c r="V25" s="135"/>
      <c r="W25" s="140"/>
      <c r="X25" s="135"/>
      <c r="Y25" s="134"/>
      <c r="Z25" s="67"/>
      <c r="AA25" s="67"/>
      <c r="AB25" s="135"/>
      <c r="AC25" s="141"/>
      <c r="AD25" s="115"/>
      <c r="AE25" s="115"/>
      <c r="AF25" s="269"/>
      <c r="AG25" s="134"/>
      <c r="AH25" s="67"/>
      <c r="AI25" s="67"/>
      <c r="AJ25" s="135"/>
      <c r="AK25" s="140"/>
      <c r="AL25" s="215"/>
      <c r="AM25" s="215"/>
      <c r="AN25" s="215"/>
      <c r="AO25" s="215"/>
      <c r="AP25" s="271"/>
      <c r="AQ25" s="273"/>
      <c r="AR25" s="140"/>
      <c r="AS25" s="271"/>
      <c r="AT25" s="140"/>
      <c r="AU25" s="215"/>
      <c r="AV25" s="215"/>
      <c r="AW25" s="215"/>
      <c r="AX25" s="271"/>
      <c r="AY25" s="277"/>
      <c r="AZ25" s="218"/>
      <c r="BA25" s="218"/>
      <c r="BB25" s="332"/>
      <c r="BC25" s="134"/>
      <c r="BD25" s="67"/>
      <c r="BE25" s="199"/>
      <c r="BF25" s="280"/>
      <c r="BG25" s="261"/>
      <c r="BH25" s="271"/>
      <c r="BI25" s="140"/>
      <c r="BJ25" s="271"/>
      <c r="BK25" s="140"/>
      <c r="BL25" s="215"/>
      <c r="BM25" s="215"/>
      <c r="BN25" s="215"/>
      <c r="BO25" s="271"/>
      <c r="BP25" s="134"/>
      <c r="BQ25" s="67"/>
      <c r="BR25" s="67"/>
      <c r="BS25" s="135"/>
      <c r="BT25" s="134"/>
      <c r="BU25" s="67"/>
      <c r="BV25" s="199"/>
      <c r="BW25" s="280"/>
      <c r="BX25" s="334" t="str">
        <f t="shared" si="4"/>
        <v/>
      </c>
      <c r="BY25" s="134"/>
      <c r="BZ25" s="67"/>
      <c r="CA25" s="67"/>
      <c r="CB25" s="67"/>
      <c r="CC25" s="67"/>
      <c r="CD25" s="252" t="str">
        <f t="shared" si="5"/>
        <v/>
      </c>
      <c r="CE25" s="197" t="str">
        <f t="shared" si="6"/>
        <v/>
      </c>
      <c r="CF25" s="327" t="str">
        <f t="shared" si="7"/>
        <v/>
      </c>
      <c r="CG25" s="72" t="str">
        <f t="shared" si="9"/>
        <v/>
      </c>
      <c r="CH25" s="95"/>
      <c r="CI25" s="27" t="e">
        <f>VLOOKUP(B25,Facility_Information!$B$6:$O$136,14,FALSE)</f>
        <v>#N/A</v>
      </c>
      <c r="CJ25">
        <f t="shared" si="2"/>
        <v>0</v>
      </c>
      <c r="CK25">
        <f t="shared" si="3"/>
        <v>0</v>
      </c>
      <c r="CL25">
        <f>IF(CK25&gt;0,SUM($CK$6:CK25),0)</f>
        <v>0</v>
      </c>
      <c r="CM25" s="182" t="str">
        <f t="shared" si="8"/>
        <v/>
      </c>
    </row>
    <row r="26" spans="1:91" ht="132" customHeight="1" x14ac:dyDescent="0.3">
      <c r="A26" s="80"/>
      <c r="B26" s="251"/>
      <c r="C26" s="215"/>
      <c r="D26" s="215"/>
      <c r="E26" s="215"/>
      <c r="F26" s="215"/>
      <c r="G26" s="216"/>
      <c r="H26" s="217"/>
      <c r="I26" s="200"/>
      <c r="J26" s="264"/>
      <c r="K26" s="140"/>
      <c r="L26" s="135"/>
      <c r="M26" s="261"/>
      <c r="N26" s="172"/>
      <c r="O26" s="160"/>
      <c r="P26" s="161"/>
      <c r="Q26" s="141"/>
      <c r="R26" s="170"/>
      <c r="S26" s="140"/>
      <c r="T26" s="67"/>
      <c r="U26" s="67"/>
      <c r="V26" s="135"/>
      <c r="W26" s="140"/>
      <c r="X26" s="135"/>
      <c r="Y26" s="134"/>
      <c r="Z26" s="67"/>
      <c r="AA26" s="67"/>
      <c r="AB26" s="135"/>
      <c r="AC26" s="141"/>
      <c r="AD26" s="115"/>
      <c r="AE26" s="115"/>
      <c r="AF26" s="269"/>
      <c r="AG26" s="134"/>
      <c r="AH26" s="67"/>
      <c r="AI26" s="67"/>
      <c r="AJ26" s="135"/>
      <c r="AK26" s="140"/>
      <c r="AL26" s="215"/>
      <c r="AM26" s="215"/>
      <c r="AN26" s="215"/>
      <c r="AO26" s="215"/>
      <c r="AP26" s="271"/>
      <c r="AQ26" s="273"/>
      <c r="AR26" s="140"/>
      <c r="AS26" s="271"/>
      <c r="AT26" s="140"/>
      <c r="AU26" s="215"/>
      <c r="AV26" s="215"/>
      <c r="AW26" s="215"/>
      <c r="AX26" s="271"/>
      <c r="AY26" s="277"/>
      <c r="AZ26" s="218"/>
      <c r="BA26" s="218"/>
      <c r="BB26" s="332"/>
      <c r="BC26" s="134"/>
      <c r="BD26" s="67"/>
      <c r="BE26" s="199"/>
      <c r="BF26" s="280"/>
      <c r="BG26" s="261"/>
      <c r="BH26" s="271"/>
      <c r="BI26" s="140"/>
      <c r="BJ26" s="271"/>
      <c r="BK26" s="140"/>
      <c r="BL26" s="215"/>
      <c r="BM26" s="215"/>
      <c r="BN26" s="215"/>
      <c r="BO26" s="271"/>
      <c r="BP26" s="134"/>
      <c r="BQ26" s="67"/>
      <c r="BR26" s="67"/>
      <c r="BS26" s="135"/>
      <c r="BT26" s="134"/>
      <c r="BU26" s="67"/>
      <c r="BV26" s="199"/>
      <c r="BW26" s="280"/>
      <c r="BX26" s="334" t="str">
        <f t="shared" si="4"/>
        <v/>
      </c>
      <c r="BY26" s="134"/>
      <c r="BZ26" s="67"/>
      <c r="CA26" s="67"/>
      <c r="CB26" s="67"/>
      <c r="CC26" s="67"/>
      <c r="CD26" s="252" t="str">
        <f t="shared" si="5"/>
        <v/>
      </c>
      <c r="CE26" s="197" t="str">
        <f t="shared" si="6"/>
        <v/>
      </c>
      <c r="CF26" s="327" t="str">
        <f t="shared" si="7"/>
        <v/>
      </c>
      <c r="CG26" s="72" t="str">
        <f t="shared" si="9"/>
        <v/>
      </c>
      <c r="CH26" s="95"/>
      <c r="CI26" s="27" t="e">
        <f>VLOOKUP(B26,Facility_Information!$B$6:$O$136,14,FALSE)</f>
        <v>#N/A</v>
      </c>
      <c r="CJ26">
        <f t="shared" si="2"/>
        <v>0</v>
      </c>
      <c r="CK26">
        <f t="shared" si="3"/>
        <v>0</v>
      </c>
      <c r="CL26">
        <f>IF(CK26&gt;0,SUM($CK$6:CK26),0)</f>
        <v>0</v>
      </c>
      <c r="CM26" s="182" t="str">
        <f t="shared" si="8"/>
        <v/>
      </c>
    </row>
    <row r="27" spans="1:91" ht="132" customHeight="1" x14ac:dyDescent="0.3">
      <c r="A27" s="80"/>
      <c r="B27" s="251"/>
      <c r="C27" s="215"/>
      <c r="D27" s="215"/>
      <c r="E27" s="215"/>
      <c r="F27" s="215"/>
      <c r="G27" s="216"/>
      <c r="H27" s="217"/>
      <c r="I27" s="200"/>
      <c r="J27" s="264"/>
      <c r="K27" s="140"/>
      <c r="L27" s="135"/>
      <c r="M27" s="261"/>
      <c r="N27" s="172"/>
      <c r="O27" s="160"/>
      <c r="P27" s="161"/>
      <c r="Q27" s="141"/>
      <c r="R27" s="170"/>
      <c r="S27" s="140"/>
      <c r="T27" s="67"/>
      <c r="U27" s="67"/>
      <c r="V27" s="135"/>
      <c r="W27" s="140"/>
      <c r="X27" s="135"/>
      <c r="Y27" s="134"/>
      <c r="Z27" s="67"/>
      <c r="AA27" s="67"/>
      <c r="AB27" s="135"/>
      <c r="AC27" s="141"/>
      <c r="AD27" s="115"/>
      <c r="AE27" s="115"/>
      <c r="AF27" s="269"/>
      <c r="AG27" s="134"/>
      <c r="AH27" s="67"/>
      <c r="AI27" s="67"/>
      <c r="AJ27" s="135"/>
      <c r="AK27" s="140"/>
      <c r="AL27" s="215"/>
      <c r="AM27" s="215"/>
      <c r="AN27" s="215"/>
      <c r="AO27" s="215"/>
      <c r="AP27" s="271"/>
      <c r="AQ27" s="273"/>
      <c r="AR27" s="140"/>
      <c r="AS27" s="271"/>
      <c r="AT27" s="140"/>
      <c r="AU27" s="215"/>
      <c r="AV27" s="215"/>
      <c r="AW27" s="215"/>
      <c r="AX27" s="271"/>
      <c r="AY27" s="277"/>
      <c r="AZ27" s="218"/>
      <c r="BA27" s="218"/>
      <c r="BB27" s="332"/>
      <c r="BC27" s="134"/>
      <c r="BD27" s="67"/>
      <c r="BE27" s="199"/>
      <c r="BF27" s="280"/>
      <c r="BG27" s="261"/>
      <c r="BH27" s="271"/>
      <c r="BI27" s="140"/>
      <c r="BJ27" s="271"/>
      <c r="BK27" s="140"/>
      <c r="BL27" s="215"/>
      <c r="BM27" s="215"/>
      <c r="BN27" s="215"/>
      <c r="BO27" s="271"/>
      <c r="BP27" s="134"/>
      <c r="BQ27" s="67"/>
      <c r="BR27" s="67"/>
      <c r="BS27" s="135"/>
      <c r="BT27" s="134"/>
      <c r="BU27" s="67"/>
      <c r="BV27" s="199"/>
      <c r="BW27" s="280"/>
      <c r="BX27" s="334" t="str">
        <f t="shared" si="4"/>
        <v/>
      </c>
      <c r="BY27" s="134"/>
      <c r="BZ27" s="67"/>
      <c r="CA27" s="67"/>
      <c r="CB27" s="67"/>
      <c r="CC27" s="67"/>
      <c r="CD27" s="252" t="str">
        <f t="shared" si="5"/>
        <v/>
      </c>
      <c r="CE27" s="197" t="str">
        <f t="shared" si="6"/>
        <v/>
      </c>
      <c r="CF27" s="327" t="str">
        <f t="shared" si="7"/>
        <v/>
      </c>
      <c r="CG27" s="72" t="str">
        <f t="shared" si="9"/>
        <v/>
      </c>
      <c r="CH27" s="95"/>
      <c r="CI27" s="27" t="e">
        <f>VLOOKUP(B27,Facility_Information!$B$6:$O$136,14,FALSE)</f>
        <v>#N/A</v>
      </c>
      <c r="CJ27">
        <f t="shared" si="2"/>
        <v>0</v>
      </c>
      <c r="CK27">
        <f t="shared" si="3"/>
        <v>0</v>
      </c>
      <c r="CL27">
        <f>IF(CK27&gt;0,SUM($CK$6:CK27),0)</f>
        <v>0</v>
      </c>
      <c r="CM27" s="182" t="str">
        <f t="shared" si="8"/>
        <v/>
      </c>
    </row>
    <row r="28" spans="1:91" ht="132" customHeight="1" x14ac:dyDescent="0.3">
      <c r="A28" s="80"/>
      <c r="B28" s="251"/>
      <c r="C28" s="215"/>
      <c r="D28" s="215"/>
      <c r="E28" s="215"/>
      <c r="F28" s="215"/>
      <c r="G28" s="216"/>
      <c r="H28" s="217"/>
      <c r="I28" s="200"/>
      <c r="J28" s="264"/>
      <c r="K28" s="140"/>
      <c r="L28" s="135"/>
      <c r="M28" s="261"/>
      <c r="N28" s="172"/>
      <c r="O28" s="160"/>
      <c r="P28" s="161"/>
      <c r="Q28" s="141"/>
      <c r="R28" s="170"/>
      <c r="S28" s="140"/>
      <c r="T28" s="67"/>
      <c r="U28" s="67"/>
      <c r="V28" s="135"/>
      <c r="W28" s="140"/>
      <c r="X28" s="135"/>
      <c r="Y28" s="134"/>
      <c r="Z28" s="67"/>
      <c r="AA28" s="67"/>
      <c r="AB28" s="135"/>
      <c r="AC28" s="141"/>
      <c r="AD28" s="115"/>
      <c r="AE28" s="115"/>
      <c r="AF28" s="269"/>
      <c r="AG28" s="134"/>
      <c r="AH28" s="67"/>
      <c r="AI28" s="67"/>
      <c r="AJ28" s="135"/>
      <c r="AK28" s="140"/>
      <c r="AL28" s="215"/>
      <c r="AM28" s="215"/>
      <c r="AN28" s="215"/>
      <c r="AO28" s="215"/>
      <c r="AP28" s="271"/>
      <c r="AQ28" s="273"/>
      <c r="AR28" s="140"/>
      <c r="AS28" s="271"/>
      <c r="AT28" s="140"/>
      <c r="AU28" s="215"/>
      <c r="AV28" s="215"/>
      <c r="AW28" s="215"/>
      <c r="AX28" s="271"/>
      <c r="AY28" s="277"/>
      <c r="AZ28" s="218"/>
      <c r="BA28" s="218"/>
      <c r="BB28" s="332"/>
      <c r="BC28" s="134"/>
      <c r="BD28" s="67"/>
      <c r="BE28" s="199"/>
      <c r="BF28" s="280"/>
      <c r="BG28" s="261"/>
      <c r="BH28" s="271"/>
      <c r="BI28" s="140"/>
      <c r="BJ28" s="271"/>
      <c r="BK28" s="140"/>
      <c r="BL28" s="215"/>
      <c r="BM28" s="215"/>
      <c r="BN28" s="215"/>
      <c r="BO28" s="271"/>
      <c r="BP28" s="134"/>
      <c r="BQ28" s="67"/>
      <c r="BR28" s="67"/>
      <c r="BS28" s="135"/>
      <c r="BT28" s="134"/>
      <c r="BU28" s="67"/>
      <c r="BV28" s="199"/>
      <c r="BW28" s="280"/>
      <c r="BX28" s="334" t="str">
        <f t="shared" si="4"/>
        <v/>
      </c>
      <c r="BY28" s="134"/>
      <c r="BZ28" s="67"/>
      <c r="CA28" s="67"/>
      <c r="CB28" s="67"/>
      <c r="CC28" s="67"/>
      <c r="CD28" s="252" t="str">
        <f t="shared" si="5"/>
        <v/>
      </c>
      <c r="CE28" s="197" t="str">
        <f t="shared" si="6"/>
        <v/>
      </c>
      <c r="CF28" s="327" t="str">
        <f t="shared" si="7"/>
        <v/>
      </c>
      <c r="CG28" s="72" t="str">
        <f t="shared" si="9"/>
        <v/>
      </c>
      <c r="CH28" s="95"/>
      <c r="CI28" s="27" t="e">
        <f>VLOOKUP(B28,Facility_Information!$B$6:$O$136,14,FALSE)</f>
        <v>#N/A</v>
      </c>
      <c r="CJ28">
        <f t="shared" si="2"/>
        <v>0</v>
      </c>
      <c r="CK28">
        <f t="shared" si="3"/>
        <v>0</v>
      </c>
      <c r="CL28">
        <f>IF(CK28&gt;0,SUM($CK$6:CK28),0)</f>
        <v>0</v>
      </c>
      <c r="CM28" s="182" t="str">
        <f t="shared" si="8"/>
        <v/>
      </c>
    </row>
    <row r="29" spans="1:91" ht="132" customHeight="1" x14ac:dyDescent="0.3">
      <c r="A29" s="80"/>
      <c r="B29" s="251"/>
      <c r="C29" s="215"/>
      <c r="D29" s="215"/>
      <c r="E29" s="215"/>
      <c r="F29" s="215"/>
      <c r="G29" s="216"/>
      <c r="H29" s="217"/>
      <c r="I29" s="200"/>
      <c r="J29" s="264"/>
      <c r="K29" s="140"/>
      <c r="L29" s="135"/>
      <c r="M29" s="261"/>
      <c r="N29" s="172"/>
      <c r="O29" s="160"/>
      <c r="P29" s="161"/>
      <c r="Q29" s="141"/>
      <c r="R29" s="170"/>
      <c r="S29" s="140"/>
      <c r="T29" s="67"/>
      <c r="U29" s="67"/>
      <c r="V29" s="135"/>
      <c r="W29" s="140"/>
      <c r="X29" s="135"/>
      <c r="Y29" s="134"/>
      <c r="Z29" s="67"/>
      <c r="AA29" s="67"/>
      <c r="AB29" s="135"/>
      <c r="AC29" s="141"/>
      <c r="AD29" s="115"/>
      <c r="AE29" s="115"/>
      <c r="AF29" s="269"/>
      <c r="AG29" s="134"/>
      <c r="AH29" s="67"/>
      <c r="AI29" s="67"/>
      <c r="AJ29" s="135"/>
      <c r="AK29" s="140"/>
      <c r="AL29" s="215"/>
      <c r="AM29" s="215"/>
      <c r="AN29" s="215"/>
      <c r="AO29" s="215"/>
      <c r="AP29" s="271"/>
      <c r="AQ29" s="273"/>
      <c r="AR29" s="140"/>
      <c r="AS29" s="271"/>
      <c r="AT29" s="140"/>
      <c r="AU29" s="215"/>
      <c r="AV29" s="215"/>
      <c r="AW29" s="215"/>
      <c r="AX29" s="271"/>
      <c r="AY29" s="277"/>
      <c r="AZ29" s="218"/>
      <c r="BA29" s="218"/>
      <c r="BB29" s="332"/>
      <c r="BC29" s="134"/>
      <c r="BD29" s="67"/>
      <c r="BE29" s="199"/>
      <c r="BF29" s="280"/>
      <c r="BG29" s="261"/>
      <c r="BH29" s="271"/>
      <c r="BI29" s="140"/>
      <c r="BJ29" s="271"/>
      <c r="BK29" s="140"/>
      <c r="BL29" s="215"/>
      <c r="BM29" s="215"/>
      <c r="BN29" s="215"/>
      <c r="BO29" s="271"/>
      <c r="BP29" s="134"/>
      <c r="BQ29" s="67"/>
      <c r="BR29" s="67"/>
      <c r="BS29" s="135"/>
      <c r="BT29" s="134"/>
      <c r="BU29" s="67"/>
      <c r="BV29" s="199"/>
      <c r="BW29" s="280"/>
      <c r="BX29" s="334" t="str">
        <f t="shared" si="4"/>
        <v/>
      </c>
      <c r="BY29" s="134"/>
      <c r="BZ29" s="67"/>
      <c r="CA29" s="67"/>
      <c r="CB29" s="67"/>
      <c r="CC29" s="67"/>
      <c r="CD29" s="252" t="str">
        <f t="shared" si="5"/>
        <v/>
      </c>
      <c r="CE29" s="197" t="str">
        <f t="shared" si="6"/>
        <v/>
      </c>
      <c r="CF29" s="327" t="str">
        <f t="shared" si="7"/>
        <v/>
      </c>
      <c r="CG29" s="72" t="str">
        <f t="shared" si="9"/>
        <v/>
      </c>
      <c r="CH29" s="95"/>
      <c r="CI29" s="27" t="e">
        <f>VLOOKUP(B29,Facility_Information!$B$6:$O$136,14,FALSE)</f>
        <v>#N/A</v>
      </c>
      <c r="CJ29">
        <f t="shared" si="2"/>
        <v>0</v>
      </c>
      <c r="CK29">
        <f t="shared" si="3"/>
        <v>0</v>
      </c>
      <c r="CL29">
        <f>IF(CK29&gt;0,SUM($CK$6:CK29),0)</f>
        <v>0</v>
      </c>
      <c r="CM29" s="182" t="str">
        <f t="shared" si="8"/>
        <v/>
      </c>
    </row>
    <row r="30" spans="1:91" ht="132" customHeight="1" x14ac:dyDescent="0.3">
      <c r="A30" s="80"/>
      <c r="B30" s="251"/>
      <c r="C30" s="215"/>
      <c r="D30" s="215"/>
      <c r="E30" s="215"/>
      <c r="F30" s="215"/>
      <c r="G30" s="216"/>
      <c r="H30" s="217"/>
      <c r="I30" s="200"/>
      <c r="J30" s="264"/>
      <c r="K30" s="140"/>
      <c r="L30" s="135"/>
      <c r="M30" s="261"/>
      <c r="N30" s="172"/>
      <c r="O30" s="160"/>
      <c r="P30" s="161"/>
      <c r="Q30" s="141"/>
      <c r="R30" s="170"/>
      <c r="S30" s="140"/>
      <c r="T30" s="67"/>
      <c r="U30" s="67"/>
      <c r="V30" s="135"/>
      <c r="W30" s="140"/>
      <c r="X30" s="135"/>
      <c r="Y30" s="134"/>
      <c r="Z30" s="67"/>
      <c r="AA30" s="67"/>
      <c r="AB30" s="135"/>
      <c r="AC30" s="141"/>
      <c r="AD30" s="115"/>
      <c r="AE30" s="115"/>
      <c r="AF30" s="269"/>
      <c r="AG30" s="134"/>
      <c r="AH30" s="67"/>
      <c r="AI30" s="67"/>
      <c r="AJ30" s="135"/>
      <c r="AK30" s="140"/>
      <c r="AL30" s="215"/>
      <c r="AM30" s="215"/>
      <c r="AN30" s="215"/>
      <c r="AO30" s="215"/>
      <c r="AP30" s="271"/>
      <c r="AQ30" s="273"/>
      <c r="AR30" s="140"/>
      <c r="AS30" s="271"/>
      <c r="AT30" s="140"/>
      <c r="AU30" s="215"/>
      <c r="AV30" s="215"/>
      <c r="AW30" s="215"/>
      <c r="AX30" s="271"/>
      <c r="AY30" s="277"/>
      <c r="AZ30" s="218"/>
      <c r="BA30" s="218"/>
      <c r="BB30" s="332"/>
      <c r="BC30" s="134"/>
      <c r="BD30" s="67"/>
      <c r="BE30" s="199"/>
      <c r="BF30" s="280"/>
      <c r="BG30" s="261"/>
      <c r="BH30" s="271"/>
      <c r="BI30" s="140"/>
      <c r="BJ30" s="271"/>
      <c r="BK30" s="140"/>
      <c r="BL30" s="215"/>
      <c r="BM30" s="215"/>
      <c r="BN30" s="215"/>
      <c r="BO30" s="271"/>
      <c r="BP30" s="134"/>
      <c r="BQ30" s="67"/>
      <c r="BR30" s="67"/>
      <c r="BS30" s="135"/>
      <c r="BT30" s="134"/>
      <c r="BU30" s="67"/>
      <c r="BV30" s="199"/>
      <c r="BW30" s="280"/>
      <c r="BX30" s="334" t="str">
        <f t="shared" si="4"/>
        <v/>
      </c>
      <c r="BY30" s="134"/>
      <c r="BZ30" s="67"/>
      <c r="CA30" s="67"/>
      <c r="CB30" s="67"/>
      <c r="CC30" s="67"/>
      <c r="CD30" s="252" t="str">
        <f t="shared" si="5"/>
        <v/>
      </c>
      <c r="CE30" s="197" t="str">
        <f t="shared" si="6"/>
        <v/>
      </c>
      <c r="CF30" s="327" t="str">
        <f t="shared" si="7"/>
        <v/>
      </c>
      <c r="CG30" s="72" t="str">
        <f t="shared" si="9"/>
        <v/>
      </c>
      <c r="CH30" s="95"/>
      <c r="CI30" s="27" t="e">
        <f>VLOOKUP(B30,Facility_Information!$B$6:$O$136,14,FALSE)</f>
        <v>#N/A</v>
      </c>
      <c r="CJ30">
        <f t="shared" si="2"/>
        <v>0</v>
      </c>
      <c r="CK30">
        <f t="shared" si="3"/>
        <v>0</v>
      </c>
      <c r="CL30">
        <f>IF(CK30&gt;0,SUM($CK$6:CK30),0)</f>
        <v>0</v>
      </c>
      <c r="CM30" s="182" t="str">
        <f t="shared" si="8"/>
        <v/>
      </c>
    </row>
    <row r="31" spans="1:91" ht="132" customHeight="1" x14ac:dyDescent="0.3">
      <c r="A31" s="80"/>
      <c r="B31" s="251"/>
      <c r="C31" s="215"/>
      <c r="D31" s="215"/>
      <c r="E31" s="215"/>
      <c r="F31" s="215"/>
      <c r="G31" s="216"/>
      <c r="H31" s="217"/>
      <c r="I31" s="200"/>
      <c r="J31" s="264"/>
      <c r="K31" s="140"/>
      <c r="L31" s="135"/>
      <c r="M31" s="261"/>
      <c r="N31" s="172"/>
      <c r="O31" s="160"/>
      <c r="P31" s="161"/>
      <c r="Q31" s="141"/>
      <c r="R31" s="170"/>
      <c r="S31" s="140"/>
      <c r="T31" s="67"/>
      <c r="U31" s="67"/>
      <c r="V31" s="135"/>
      <c r="W31" s="140"/>
      <c r="X31" s="135"/>
      <c r="Y31" s="134"/>
      <c r="Z31" s="67"/>
      <c r="AA31" s="67"/>
      <c r="AB31" s="135"/>
      <c r="AC31" s="141"/>
      <c r="AD31" s="115"/>
      <c r="AE31" s="115"/>
      <c r="AF31" s="269"/>
      <c r="AG31" s="134"/>
      <c r="AH31" s="67"/>
      <c r="AI31" s="67"/>
      <c r="AJ31" s="135"/>
      <c r="AK31" s="140"/>
      <c r="AL31" s="215"/>
      <c r="AM31" s="215"/>
      <c r="AN31" s="215"/>
      <c r="AO31" s="215"/>
      <c r="AP31" s="271"/>
      <c r="AQ31" s="273"/>
      <c r="AR31" s="140"/>
      <c r="AS31" s="271"/>
      <c r="AT31" s="140"/>
      <c r="AU31" s="215"/>
      <c r="AV31" s="215"/>
      <c r="AW31" s="215"/>
      <c r="AX31" s="271"/>
      <c r="AY31" s="277"/>
      <c r="AZ31" s="218"/>
      <c r="BA31" s="218"/>
      <c r="BB31" s="332"/>
      <c r="BC31" s="134"/>
      <c r="BD31" s="67"/>
      <c r="BE31" s="199"/>
      <c r="BF31" s="280"/>
      <c r="BG31" s="261"/>
      <c r="BH31" s="271"/>
      <c r="BI31" s="140"/>
      <c r="BJ31" s="271"/>
      <c r="BK31" s="140"/>
      <c r="BL31" s="215"/>
      <c r="BM31" s="215"/>
      <c r="BN31" s="215"/>
      <c r="BO31" s="271"/>
      <c r="BP31" s="134"/>
      <c r="BQ31" s="67"/>
      <c r="BR31" s="67"/>
      <c r="BS31" s="135"/>
      <c r="BT31" s="134"/>
      <c r="BU31" s="67"/>
      <c r="BV31" s="199"/>
      <c r="BW31" s="280"/>
      <c r="BX31" s="334" t="str">
        <f t="shared" si="4"/>
        <v/>
      </c>
      <c r="BY31" s="134"/>
      <c r="BZ31" s="67"/>
      <c r="CA31" s="67"/>
      <c r="CB31" s="67"/>
      <c r="CC31" s="67"/>
      <c r="CD31" s="252" t="str">
        <f t="shared" si="5"/>
        <v/>
      </c>
      <c r="CE31" s="197" t="str">
        <f t="shared" si="6"/>
        <v/>
      </c>
      <c r="CF31" s="327" t="str">
        <f t="shared" si="7"/>
        <v/>
      </c>
      <c r="CG31" s="72" t="str">
        <f t="shared" si="9"/>
        <v/>
      </c>
      <c r="CH31" s="95"/>
      <c r="CI31" s="27" t="e">
        <f>VLOOKUP(B31,Facility_Information!$B$6:$O$136,14,FALSE)</f>
        <v>#N/A</v>
      </c>
      <c r="CJ31">
        <f t="shared" si="2"/>
        <v>0</v>
      </c>
      <c r="CK31">
        <f t="shared" si="3"/>
        <v>0</v>
      </c>
      <c r="CL31">
        <f>IF(CK31&gt;0,SUM($CK$6:CK31),0)</f>
        <v>0</v>
      </c>
      <c r="CM31" s="182" t="str">
        <f t="shared" si="8"/>
        <v/>
      </c>
    </row>
    <row r="32" spans="1:91" ht="132" customHeight="1" x14ac:dyDescent="0.3">
      <c r="A32" s="80"/>
      <c r="B32" s="251"/>
      <c r="C32" s="215"/>
      <c r="D32" s="215"/>
      <c r="E32" s="215"/>
      <c r="F32" s="215"/>
      <c r="G32" s="216"/>
      <c r="H32" s="217"/>
      <c r="I32" s="200"/>
      <c r="J32" s="264"/>
      <c r="K32" s="140"/>
      <c r="L32" s="135"/>
      <c r="M32" s="261"/>
      <c r="N32" s="172"/>
      <c r="O32" s="160"/>
      <c r="P32" s="161"/>
      <c r="Q32" s="141"/>
      <c r="R32" s="170"/>
      <c r="S32" s="140"/>
      <c r="T32" s="67"/>
      <c r="U32" s="67"/>
      <c r="V32" s="135"/>
      <c r="W32" s="140"/>
      <c r="X32" s="135"/>
      <c r="Y32" s="134"/>
      <c r="Z32" s="67"/>
      <c r="AA32" s="67"/>
      <c r="AB32" s="135"/>
      <c r="AC32" s="141"/>
      <c r="AD32" s="115"/>
      <c r="AE32" s="115"/>
      <c r="AF32" s="269"/>
      <c r="AG32" s="134"/>
      <c r="AH32" s="67"/>
      <c r="AI32" s="67"/>
      <c r="AJ32" s="135"/>
      <c r="AK32" s="140"/>
      <c r="AL32" s="215"/>
      <c r="AM32" s="215"/>
      <c r="AN32" s="215"/>
      <c r="AO32" s="215"/>
      <c r="AP32" s="271"/>
      <c r="AQ32" s="273"/>
      <c r="AR32" s="140"/>
      <c r="AS32" s="271"/>
      <c r="AT32" s="140"/>
      <c r="AU32" s="215"/>
      <c r="AV32" s="215"/>
      <c r="AW32" s="215"/>
      <c r="AX32" s="271"/>
      <c r="AY32" s="277"/>
      <c r="AZ32" s="218"/>
      <c r="BA32" s="218"/>
      <c r="BB32" s="332"/>
      <c r="BC32" s="134"/>
      <c r="BD32" s="67"/>
      <c r="BE32" s="199"/>
      <c r="BF32" s="280"/>
      <c r="BG32" s="261"/>
      <c r="BH32" s="271"/>
      <c r="BI32" s="140"/>
      <c r="BJ32" s="271"/>
      <c r="BK32" s="140"/>
      <c r="BL32" s="215"/>
      <c r="BM32" s="215"/>
      <c r="BN32" s="215"/>
      <c r="BO32" s="271"/>
      <c r="BP32" s="134"/>
      <c r="BQ32" s="67"/>
      <c r="BR32" s="67"/>
      <c r="BS32" s="135"/>
      <c r="BT32" s="134"/>
      <c r="BU32" s="67"/>
      <c r="BV32" s="199"/>
      <c r="BW32" s="280"/>
      <c r="BX32" s="334" t="str">
        <f t="shared" si="4"/>
        <v/>
      </c>
      <c r="BY32" s="134"/>
      <c r="BZ32" s="67"/>
      <c r="CA32" s="67"/>
      <c r="CB32" s="67"/>
      <c r="CC32" s="67"/>
      <c r="CD32" s="252" t="str">
        <f t="shared" si="5"/>
        <v/>
      </c>
      <c r="CE32" s="197" t="str">
        <f t="shared" si="6"/>
        <v/>
      </c>
      <c r="CF32" s="327" t="str">
        <f t="shared" si="7"/>
        <v/>
      </c>
      <c r="CG32" s="72" t="str">
        <f t="shared" si="9"/>
        <v/>
      </c>
      <c r="CH32" s="95"/>
      <c r="CI32" s="27" t="e">
        <f>VLOOKUP(B32,Facility_Information!$B$6:$O$136,14,FALSE)</f>
        <v>#N/A</v>
      </c>
      <c r="CJ32">
        <f t="shared" si="2"/>
        <v>0</v>
      </c>
      <c r="CK32">
        <f t="shared" si="3"/>
        <v>0</v>
      </c>
      <c r="CL32">
        <f>IF(CK32&gt;0,SUM($CK$6:CK32),0)</f>
        <v>0</v>
      </c>
      <c r="CM32" s="182" t="str">
        <f t="shared" si="8"/>
        <v/>
      </c>
    </row>
    <row r="33" spans="1:91" ht="132" customHeight="1" x14ac:dyDescent="0.3">
      <c r="A33" s="80"/>
      <c r="B33" s="251"/>
      <c r="C33" s="215"/>
      <c r="D33" s="215"/>
      <c r="E33" s="215"/>
      <c r="F33" s="215"/>
      <c r="G33" s="216"/>
      <c r="H33" s="217"/>
      <c r="I33" s="200"/>
      <c r="J33" s="264"/>
      <c r="K33" s="140"/>
      <c r="L33" s="135"/>
      <c r="M33" s="261"/>
      <c r="N33" s="172"/>
      <c r="O33" s="160"/>
      <c r="P33" s="161"/>
      <c r="Q33" s="141"/>
      <c r="R33" s="170"/>
      <c r="S33" s="140"/>
      <c r="T33" s="67"/>
      <c r="U33" s="67"/>
      <c r="V33" s="135"/>
      <c r="W33" s="140"/>
      <c r="X33" s="135"/>
      <c r="Y33" s="134"/>
      <c r="Z33" s="67"/>
      <c r="AA33" s="67"/>
      <c r="AB33" s="135"/>
      <c r="AC33" s="141"/>
      <c r="AD33" s="115"/>
      <c r="AE33" s="115"/>
      <c r="AF33" s="269"/>
      <c r="AG33" s="134"/>
      <c r="AH33" s="67"/>
      <c r="AI33" s="67"/>
      <c r="AJ33" s="135"/>
      <c r="AK33" s="140"/>
      <c r="AL33" s="215"/>
      <c r="AM33" s="215"/>
      <c r="AN33" s="215"/>
      <c r="AO33" s="215"/>
      <c r="AP33" s="271"/>
      <c r="AQ33" s="273"/>
      <c r="AR33" s="140"/>
      <c r="AS33" s="271"/>
      <c r="AT33" s="140"/>
      <c r="AU33" s="215"/>
      <c r="AV33" s="215"/>
      <c r="AW33" s="215"/>
      <c r="AX33" s="271"/>
      <c r="AY33" s="277"/>
      <c r="AZ33" s="218"/>
      <c r="BA33" s="218"/>
      <c r="BB33" s="332"/>
      <c r="BC33" s="134"/>
      <c r="BD33" s="67"/>
      <c r="BE33" s="199"/>
      <c r="BF33" s="280"/>
      <c r="BG33" s="261"/>
      <c r="BH33" s="271"/>
      <c r="BI33" s="140"/>
      <c r="BJ33" s="271"/>
      <c r="BK33" s="140"/>
      <c r="BL33" s="215"/>
      <c r="BM33" s="215"/>
      <c r="BN33" s="215"/>
      <c r="BO33" s="271"/>
      <c r="BP33" s="134"/>
      <c r="BQ33" s="67"/>
      <c r="BR33" s="67"/>
      <c r="BS33" s="135"/>
      <c r="BT33" s="134"/>
      <c r="BU33" s="67"/>
      <c r="BV33" s="199"/>
      <c r="BW33" s="280"/>
      <c r="BX33" s="334" t="str">
        <f t="shared" si="4"/>
        <v/>
      </c>
      <c r="BY33" s="134"/>
      <c r="BZ33" s="67"/>
      <c r="CA33" s="67"/>
      <c r="CB33" s="67"/>
      <c r="CC33" s="67"/>
      <c r="CD33" s="252" t="str">
        <f t="shared" si="5"/>
        <v/>
      </c>
      <c r="CE33" s="197" t="str">
        <f t="shared" si="6"/>
        <v/>
      </c>
      <c r="CF33" s="327" t="str">
        <f t="shared" si="7"/>
        <v/>
      </c>
      <c r="CG33" s="72" t="str">
        <f t="shared" si="9"/>
        <v/>
      </c>
      <c r="CH33" s="95"/>
      <c r="CI33" s="27" t="e">
        <f>VLOOKUP(B33,Facility_Information!$B$6:$O$136,14,FALSE)</f>
        <v>#N/A</v>
      </c>
      <c r="CJ33">
        <f t="shared" si="2"/>
        <v>0</v>
      </c>
      <c r="CK33">
        <f t="shared" si="3"/>
        <v>0</v>
      </c>
      <c r="CL33">
        <f>IF(CK33&gt;0,SUM($CK$6:CK33),0)</f>
        <v>0</v>
      </c>
      <c r="CM33" s="182" t="str">
        <f t="shared" si="8"/>
        <v/>
      </c>
    </row>
    <row r="34" spans="1:91" ht="132" customHeight="1" x14ac:dyDescent="0.3">
      <c r="A34" s="80"/>
      <c r="B34" s="251"/>
      <c r="C34" s="215"/>
      <c r="D34" s="215"/>
      <c r="E34" s="215"/>
      <c r="F34" s="215"/>
      <c r="G34" s="216"/>
      <c r="H34" s="217"/>
      <c r="I34" s="200"/>
      <c r="J34" s="264"/>
      <c r="K34" s="140"/>
      <c r="L34" s="135"/>
      <c r="M34" s="261"/>
      <c r="N34" s="172"/>
      <c r="O34" s="160"/>
      <c r="P34" s="161"/>
      <c r="Q34" s="141"/>
      <c r="R34" s="170"/>
      <c r="S34" s="140"/>
      <c r="T34" s="67"/>
      <c r="U34" s="67"/>
      <c r="V34" s="135"/>
      <c r="W34" s="140"/>
      <c r="X34" s="135"/>
      <c r="Y34" s="134"/>
      <c r="Z34" s="67"/>
      <c r="AA34" s="67"/>
      <c r="AB34" s="135"/>
      <c r="AC34" s="141"/>
      <c r="AD34" s="115"/>
      <c r="AE34" s="115"/>
      <c r="AF34" s="269"/>
      <c r="AG34" s="134"/>
      <c r="AH34" s="67"/>
      <c r="AI34" s="67"/>
      <c r="AJ34" s="135"/>
      <c r="AK34" s="140"/>
      <c r="AL34" s="215"/>
      <c r="AM34" s="215"/>
      <c r="AN34" s="215"/>
      <c r="AO34" s="215"/>
      <c r="AP34" s="271"/>
      <c r="AQ34" s="273"/>
      <c r="AR34" s="140"/>
      <c r="AS34" s="271"/>
      <c r="AT34" s="140"/>
      <c r="AU34" s="215"/>
      <c r="AV34" s="215"/>
      <c r="AW34" s="215"/>
      <c r="AX34" s="271"/>
      <c r="AY34" s="277"/>
      <c r="AZ34" s="218"/>
      <c r="BA34" s="218"/>
      <c r="BB34" s="332"/>
      <c r="BC34" s="134"/>
      <c r="BD34" s="67"/>
      <c r="BE34" s="199"/>
      <c r="BF34" s="280"/>
      <c r="BG34" s="261"/>
      <c r="BH34" s="271"/>
      <c r="BI34" s="140"/>
      <c r="BJ34" s="271"/>
      <c r="BK34" s="140"/>
      <c r="BL34" s="215"/>
      <c r="BM34" s="215"/>
      <c r="BN34" s="215"/>
      <c r="BO34" s="271"/>
      <c r="BP34" s="134"/>
      <c r="BQ34" s="67"/>
      <c r="BR34" s="67"/>
      <c r="BS34" s="135"/>
      <c r="BT34" s="134"/>
      <c r="BU34" s="67"/>
      <c r="BV34" s="199"/>
      <c r="BW34" s="280"/>
      <c r="BX34" s="334" t="str">
        <f t="shared" si="4"/>
        <v/>
      </c>
      <c r="BY34" s="134"/>
      <c r="BZ34" s="67"/>
      <c r="CA34" s="67"/>
      <c r="CB34" s="67"/>
      <c r="CC34" s="67"/>
      <c r="CD34" s="252" t="str">
        <f t="shared" si="5"/>
        <v/>
      </c>
      <c r="CE34" s="197" t="str">
        <f t="shared" si="6"/>
        <v/>
      </c>
      <c r="CF34" s="327" t="str">
        <f t="shared" si="7"/>
        <v/>
      </c>
      <c r="CG34" s="72" t="str">
        <f t="shared" si="9"/>
        <v/>
      </c>
      <c r="CH34" s="95"/>
      <c r="CI34" s="27" t="e">
        <f>VLOOKUP(B34,Facility_Information!$B$6:$O$136,14,FALSE)</f>
        <v>#N/A</v>
      </c>
      <c r="CJ34">
        <f t="shared" si="2"/>
        <v>0</v>
      </c>
      <c r="CK34">
        <f t="shared" si="3"/>
        <v>0</v>
      </c>
      <c r="CL34">
        <f>IF(CK34&gt;0,SUM($CK$6:CK34),0)</f>
        <v>0</v>
      </c>
      <c r="CM34" s="182" t="str">
        <f t="shared" si="8"/>
        <v/>
      </c>
    </row>
    <row r="35" spans="1:91" ht="132" customHeight="1" x14ac:dyDescent="0.3">
      <c r="A35" s="80"/>
      <c r="B35" s="251"/>
      <c r="C35" s="215"/>
      <c r="D35" s="215"/>
      <c r="E35" s="215"/>
      <c r="F35" s="215"/>
      <c r="G35" s="216"/>
      <c r="H35" s="217"/>
      <c r="I35" s="200"/>
      <c r="J35" s="264"/>
      <c r="K35" s="140"/>
      <c r="L35" s="135"/>
      <c r="M35" s="261"/>
      <c r="N35" s="172"/>
      <c r="O35" s="160"/>
      <c r="P35" s="161"/>
      <c r="Q35" s="141"/>
      <c r="R35" s="170"/>
      <c r="S35" s="140"/>
      <c r="T35" s="67"/>
      <c r="U35" s="67"/>
      <c r="V35" s="135"/>
      <c r="W35" s="140"/>
      <c r="X35" s="135"/>
      <c r="Y35" s="134"/>
      <c r="Z35" s="67"/>
      <c r="AA35" s="67"/>
      <c r="AB35" s="135"/>
      <c r="AC35" s="141"/>
      <c r="AD35" s="115"/>
      <c r="AE35" s="115"/>
      <c r="AF35" s="269"/>
      <c r="AG35" s="134"/>
      <c r="AH35" s="67"/>
      <c r="AI35" s="67"/>
      <c r="AJ35" s="135"/>
      <c r="AK35" s="140"/>
      <c r="AL35" s="215"/>
      <c r="AM35" s="215"/>
      <c r="AN35" s="215"/>
      <c r="AO35" s="215"/>
      <c r="AP35" s="271"/>
      <c r="AQ35" s="273"/>
      <c r="AR35" s="140"/>
      <c r="AS35" s="271"/>
      <c r="AT35" s="140"/>
      <c r="AU35" s="215"/>
      <c r="AV35" s="215"/>
      <c r="AW35" s="215"/>
      <c r="AX35" s="271"/>
      <c r="AY35" s="277"/>
      <c r="AZ35" s="218"/>
      <c r="BA35" s="218"/>
      <c r="BB35" s="332"/>
      <c r="BC35" s="134"/>
      <c r="BD35" s="67"/>
      <c r="BE35" s="199"/>
      <c r="BF35" s="280"/>
      <c r="BG35" s="261"/>
      <c r="BH35" s="271"/>
      <c r="BI35" s="140"/>
      <c r="BJ35" s="271"/>
      <c r="BK35" s="140"/>
      <c r="BL35" s="215"/>
      <c r="BM35" s="215"/>
      <c r="BN35" s="215"/>
      <c r="BO35" s="271"/>
      <c r="BP35" s="134"/>
      <c r="BQ35" s="67"/>
      <c r="BR35" s="67"/>
      <c r="BS35" s="135"/>
      <c r="BT35" s="134"/>
      <c r="BU35" s="67"/>
      <c r="BV35" s="199"/>
      <c r="BW35" s="280"/>
      <c r="BX35" s="334" t="str">
        <f t="shared" si="4"/>
        <v/>
      </c>
      <c r="BY35" s="134"/>
      <c r="BZ35" s="67"/>
      <c r="CA35" s="67"/>
      <c r="CB35" s="67"/>
      <c r="CC35" s="67"/>
      <c r="CD35" s="252" t="str">
        <f t="shared" si="5"/>
        <v/>
      </c>
      <c r="CE35" s="197" t="str">
        <f t="shared" si="6"/>
        <v/>
      </c>
      <c r="CF35" s="327" t="str">
        <f t="shared" si="7"/>
        <v/>
      </c>
      <c r="CG35" s="72" t="str">
        <f t="shared" si="9"/>
        <v/>
      </c>
      <c r="CH35" s="95"/>
      <c r="CI35" s="27" t="e">
        <f>VLOOKUP(B35,Facility_Information!$B$6:$O$136,14,FALSE)</f>
        <v>#N/A</v>
      </c>
      <c r="CJ35">
        <f t="shared" si="2"/>
        <v>0</v>
      </c>
      <c r="CK35">
        <f t="shared" si="3"/>
        <v>0</v>
      </c>
      <c r="CL35">
        <f>IF(CK35&gt;0,SUM($CK$6:CK35),0)</f>
        <v>0</v>
      </c>
      <c r="CM35" s="182" t="str">
        <f t="shared" si="8"/>
        <v/>
      </c>
    </row>
    <row r="36" spans="1:91" ht="132" customHeight="1" x14ac:dyDescent="0.3">
      <c r="A36" s="80"/>
      <c r="B36" s="251"/>
      <c r="C36" s="215"/>
      <c r="D36" s="215"/>
      <c r="E36" s="215"/>
      <c r="F36" s="215"/>
      <c r="G36" s="216"/>
      <c r="H36" s="217"/>
      <c r="I36" s="200"/>
      <c r="J36" s="264"/>
      <c r="K36" s="140"/>
      <c r="L36" s="135"/>
      <c r="M36" s="261"/>
      <c r="N36" s="172"/>
      <c r="O36" s="160"/>
      <c r="P36" s="161"/>
      <c r="Q36" s="141"/>
      <c r="R36" s="170"/>
      <c r="S36" s="140"/>
      <c r="T36" s="67"/>
      <c r="U36" s="67"/>
      <c r="V36" s="135"/>
      <c r="W36" s="140"/>
      <c r="X36" s="135"/>
      <c r="Y36" s="134"/>
      <c r="Z36" s="67"/>
      <c r="AA36" s="67"/>
      <c r="AB36" s="135"/>
      <c r="AC36" s="141"/>
      <c r="AD36" s="115"/>
      <c r="AE36" s="115"/>
      <c r="AF36" s="269"/>
      <c r="AG36" s="134"/>
      <c r="AH36" s="67"/>
      <c r="AI36" s="67"/>
      <c r="AJ36" s="135"/>
      <c r="AK36" s="140"/>
      <c r="AL36" s="215"/>
      <c r="AM36" s="215"/>
      <c r="AN36" s="215"/>
      <c r="AO36" s="215"/>
      <c r="AP36" s="271"/>
      <c r="AQ36" s="273"/>
      <c r="AR36" s="140"/>
      <c r="AS36" s="271"/>
      <c r="AT36" s="140"/>
      <c r="AU36" s="215"/>
      <c r="AV36" s="215"/>
      <c r="AW36" s="215"/>
      <c r="AX36" s="271"/>
      <c r="AY36" s="277"/>
      <c r="AZ36" s="218"/>
      <c r="BA36" s="218"/>
      <c r="BB36" s="332"/>
      <c r="BC36" s="134"/>
      <c r="BD36" s="67"/>
      <c r="BE36" s="199"/>
      <c r="BF36" s="280"/>
      <c r="BG36" s="261"/>
      <c r="BH36" s="271"/>
      <c r="BI36" s="140"/>
      <c r="BJ36" s="271"/>
      <c r="BK36" s="140"/>
      <c r="BL36" s="215"/>
      <c r="BM36" s="215"/>
      <c r="BN36" s="215"/>
      <c r="BO36" s="271"/>
      <c r="BP36" s="134"/>
      <c r="BQ36" s="67"/>
      <c r="BR36" s="67"/>
      <c r="BS36" s="135"/>
      <c r="BT36" s="134"/>
      <c r="BU36" s="67"/>
      <c r="BV36" s="199"/>
      <c r="BW36" s="280"/>
      <c r="BX36" s="334" t="str">
        <f t="shared" si="4"/>
        <v/>
      </c>
      <c r="BY36" s="134"/>
      <c r="BZ36" s="67"/>
      <c r="CA36" s="67"/>
      <c r="CB36" s="67"/>
      <c r="CC36" s="67"/>
      <c r="CD36" s="252" t="str">
        <f t="shared" si="5"/>
        <v/>
      </c>
      <c r="CE36" s="197" t="str">
        <f t="shared" si="6"/>
        <v/>
      </c>
      <c r="CF36" s="327" t="str">
        <f t="shared" si="7"/>
        <v/>
      </c>
      <c r="CG36" s="72" t="str">
        <f t="shared" si="9"/>
        <v/>
      </c>
      <c r="CH36" s="95"/>
      <c r="CI36" s="27" t="e">
        <f>VLOOKUP(B36,Facility_Information!$B$6:$O$136,14,FALSE)</f>
        <v>#N/A</v>
      </c>
      <c r="CJ36">
        <f t="shared" si="2"/>
        <v>0</v>
      </c>
      <c r="CK36">
        <f t="shared" si="3"/>
        <v>0</v>
      </c>
      <c r="CL36">
        <f>IF(CK36&gt;0,SUM($CK$6:CK36),0)</f>
        <v>0</v>
      </c>
      <c r="CM36" s="182" t="str">
        <f t="shared" si="8"/>
        <v/>
      </c>
    </row>
    <row r="37" spans="1:91" ht="132" customHeight="1" x14ac:dyDescent="0.3">
      <c r="A37" s="80"/>
      <c r="B37" s="251"/>
      <c r="C37" s="215"/>
      <c r="D37" s="215"/>
      <c r="E37" s="215"/>
      <c r="F37" s="215"/>
      <c r="G37" s="216"/>
      <c r="H37" s="217"/>
      <c r="I37" s="200"/>
      <c r="J37" s="264"/>
      <c r="K37" s="140"/>
      <c r="L37" s="135"/>
      <c r="M37" s="261"/>
      <c r="N37" s="172"/>
      <c r="O37" s="160"/>
      <c r="P37" s="161"/>
      <c r="Q37" s="141"/>
      <c r="R37" s="170"/>
      <c r="S37" s="140"/>
      <c r="T37" s="67"/>
      <c r="U37" s="67"/>
      <c r="V37" s="135"/>
      <c r="W37" s="140"/>
      <c r="X37" s="135"/>
      <c r="Y37" s="134"/>
      <c r="Z37" s="67"/>
      <c r="AA37" s="67"/>
      <c r="AB37" s="135"/>
      <c r="AC37" s="141"/>
      <c r="AD37" s="115"/>
      <c r="AE37" s="115"/>
      <c r="AF37" s="269"/>
      <c r="AG37" s="134"/>
      <c r="AH37" s="67"/>
      <c r="AI37" s="67"/>
      <c r="AJ37" s="135"/>
      <c r="AK37" s="140"/>
      <c r="AL37" s="215"/>
      <c r="AM37" s="215"/>
      <c r="AN37" s="215"/>
      <c r="AO37" s="215"/>
      <c r="AP37" s="271"/>
      <c r="AQ37" s="273"/>
      <c r="AR37" s="140"/>
      <c r="AS37" s="271"/>
      <c r="AT37" s="140"/>
      <c r="AU37" s="215"/>
      <c r="AV37" s="215"/>
      <c r="AW37" s="215"/>
      <c r="AX37" s="271"/>
      <c r="AY37" s="277"/>
      <c r="AZ37" s="218"/>
      <c r="BA37" s="218"/>
      <c r="BB37" s="332"/>
      <c r="BC37" s="134"/>
      <c r="BD37" s="67"/>
      <c r="BE37" s="199"/>
      <c r="BF37" s="280"/>
      <c r="BG37" s="261"/>
      <c r="BH37" s="271"/>
      <c r="BI37" s="140"/>
      <c r="BJ37" s="271"/>
      <c r="BK37" s="140"/>
      <c r="BL37" s="215"/>
      <c r="BM37" s="215"/>
      <c r="BN37" s="215"/>
      <c r="BO37" s="271"/>
      <c r="BP37" s="134"/>
      <c r="BQ37" s="67"/>
      <c r="BR37" s="67"/>
      <c r="BS37" s="135"/>
      <c r="BT37" s="134"/>
      <c r="BU37" s="67"/>
      <c r="BV37" s="199"/>
      <c r="BW37" s="280"/>
      <c r="BX37" s="334" t="str">
        <f t="shared" si="4"/>
        <v/>
      </c>
      <c r="BY37" s="134"/>
      <c r="BZ37" s="67"/>
      <c r="CA37" s="67"/>
      <c r="CB37" s="67"/>
      <c r="CC37" s="67"/>
      <c r="CD37" s="252" t="str">
        <f t="shared" si="5"/>
        <v/>
      </c>
      <c r="CE37" s="197" t="str">
        <f t="shared" si="6"/>
        <v/>
      </c>
      <c r="CF37" s="327" t="str">
        <f t="shared" si="7"/>
        <v/>
      </c>
      <c r="CG37" s="72" t="str">
        <f t="shared" si="9"/>
        <v/>
      </c>
      <c r="CH37" s="95"/>
      <c r="CI37" s="27" t="e">
        <f>VLOOKUP(B37,Facility_Information!$B$6:$O$136,14,FALSE)</f>
        <v>#N/A</v>
      </c>
      <c r="CJ37">
        <f t="shared" si="2"/>
        <v>0</v>
      </c>
      <c r="CK37">
        <f t="shared" si="3"/>
        <v>0</v>
      </c>
      <c r="CL37">
        <f>IF(CK37&gt;0,SUM($CK$6:CK37),0)</f>
        <v>0</v>
      </c>
      <c r="CM37" s="182" t="str">
        <f t="shared" si="8"/>
        <v/>
      </c>
    </row>
    <row r="38" spans="1:91" ht="132" customHeight="1" x14ac:dyDescent="0.3">
      <c r="A38" s="80"/>
      <c r="B38" s="251"/>
      <c r="C38" s="215"/>
      <c r="D38" s="215"/>
      <c r="E38" s="215"/>
      <c r="F38" s="215"/>
      <c r="G38" s="216"/>
      <c r="H38" s="217"/>
      <c r="I38" s="200"/>
      <c r="J38" s="264"/>
      <c r="K38" s="140"/>
      <c r="L38" s="135"/>
      <c r="M38" s="261"/>
      <c r="N38" s="172"/>
      <c r="O38" s="160"/>
      <c r="P38" s="161"/>
      <c r="Q38" s="141"/>
      <c r="R38" s="170"/>
      <c r="S38" s="140"/>
      <c r="T38" s="67"/>
      <c r="U38" s="67"/>
      <c r="V38" s="135"/>
      <c r="W38" s="140"/>
      <c r="X38" s="135"/>
      <c r="Y38" s="134"/>
      <c r="Z38" s="67"/>
      <c r="AA38" s="67"/>
      <c r="AB38" s="135"/>
      <c r="AC38" s="141"/>
      <c r="AD38" s="115"/>
      <c r="AE38" s="115"/>
      <c r="AF38" s="269"/>
      <c r="AG38" s="134"/>
      <c r="AH38" s="67"/>
      <c r="AI38" s="67"/>
      <c r="AJ38" s="135"/>
      <c r="AK38" s="140"/>
      <c r="AL38" s="215"/>
      <c r="AM38" s="215"/>
      <c r="AN38" s="215"/>
      <c r="AO38" s="215"/>
      <c r="AP38" s="271"/>
      <c r="AQ38" s="273"/>
      <c r="AR38" s="140"/>
      <c r="AS38" s="271"/>
      <c r="AT38" s="140"/>
      <c r="AU38" s="215"/>
      <c r="AV38" s="215"/>
      <c r="AW38" s="215"/>
      <c r="AX38" s="271"/>
      <c r="AY38" s="277"/>
      <c r="AZ38" s="218"/>
      <c r="BA38" s="218"/>
      <c r="BB38" s="332"/>
      <c r="BC38" s="134"/>
      <c r="BD38" s="67"/>
      <c r="BE38" s="199"/>
      <c r="BF38" s="280"/>
      <c r="BG38" s="261"/>
      <c r="BH38" s="271"/>
      <c r="BI38" s="140"/>
      <c r="BJ38" s="271"/>
      <c r="BK38" s="140"/>
      <c r="BL38" s="215"/>
      <c r="BM38" s="215"/>
      <c r="BN38" s="215"/>
      <c r="BO38" s="271"/>
      <c r="BP38" s="134"/>
      <c r="BQ38" s="67"/>
      <c r="BR38" s="67"/>
      <c r="BS38" s="135"/>
      <c r="BT38" s="134"/>
      <c r="BU38" s="67"/>
      <c r="BV38" s="199"/>
      <c r="BW38" s="280"/>
      <c r="BX38" s="334" t="str">
        <f t="shared" si="4"/>
        <v/>
      </c>
      <c r="BY38" s="134"/>
      <c r="BZ38" s="67"/>
      <c r="CA38" s="67"/>
      <c r="CB38" s="67"/>
      <c r="CC38" s="67"/>
      <c r="CD38" s="252" t="str">
        <f t="shared" si="5"/>
        <v/>
      </c>
      <c r="CE38" s="197" t="str">
        <f t="shared" si="6"/>
        <v/>
      </c>
      <c r="CF38" s="327" t="str">
        <f t="shared" si="7"/>
        <v/>
      </c>
      <c r="CG38" s="72" t="str">
        <f t="shared" si="9"/>
        <v/>
      </c>
      <c r="CH38" s="95"/>
      <c r="CI38" s="27" t="e">
        <f>VLOOKUP(B38,Facility_Information!$B$6:$O$136,14,FALSE)</f>
        <v>#N/A</v>
      </c>
      <c r="CJ38">
        <f t="shared" si="2"/>
        <v>0</v>
      </c>
      <c r="CK38">
        <f t="shared" si="3"/>
        <v>0</v>
      </c>
      <c r="CL38">
        <f>IF(CK38&gt;0,SUM($CK$6:CK38),0)</f>
        <v>0</v>
      </c>
      <c r="CM38" s="182" t="str">
        <f t="shared" si="8"/>
        <v/>
      </c>
    </row>
    <row r="39" spans="1:91" ht="132" customHeight="1" x14ac:dyDescent="0.3">
      <c r="A39" s="80"/>
      <c r="B39" s="251"/>
      <c r="C39" s="215"/>
      <c r="D39" s="215"/>
      <c r="E39" s="215"/>
      <c r="F39" s="215"/>
      <c r="G39" s="216"/>
      <c r="H39" s="217"/>
      <c r="I39" s="200"/>
      <c r="J39" s="264"/>
      <c r="K39" s="140"/>
      <c r="L39" s="135"/>
      <c r="M39" s="261"/>
      <c r="N39" s="172"/>
      <c r="O39" s="160"/>
      <c r="P39" s="161"/>
      <c r="Q39" s="141"/>
      <c r="R39" s="170"/>
      <c r="S39" s="140"/>
      <c r="T39" s="67"/>
      <c r="U39" s="67"/>
      <c r="V39" s="135"/>
      <c r="W39" s="140"/>
      <c r="X39" s="135"/>
      <c r="Y39" s="134"/>
      <c r="Z39" s="67"/>
      <c r="AA39" s="67"/>
      <c r="AB39" s="135"/>
      <c r="AC39" s="141"/>
      <c r="AD39" s="115"/>
      <c r="AE39" s="115"/>
      <c r="AF39" s="269"/>
      <c r="AG39" s="134"/>
      <c r="AH39" s="67"/>
      <c r="AI39" s="67"/>
      <c r="AJ39" s="135"/>
      <c r="AK39" s="140"/>
      <c r="AL39" s="215"/>
      <c r="AM39" s="215"/>
      <c r="AN39" s="215"/>
      <c r="AO39" s="215"/>
      <c r="AP39" s="271"/>
      <c r="AQ39" s="273"/>
      <c r="AR39" s="140"/>
      <c r="AS39" s="271"/>
      <c r="AT39" s="140"/>
      <c r="AU39" s="215"/>
      <c r="AV39" s="215"/>
      <c r="AW39" s="215"/>
      <c r="AX39" s="271"/>
      <c r="AY39" s="277"/>
      <c r="AZ39" s="218"/>
      <c r="BA39" s="218"/>
      <c r="BB39" s="332"/>
      <c r="BC39" s="134"/>
      <c r="BD39" s="67"/>
      <c r="BE39" s="199"/>
      <c r="BF39" s="280"/>
      <c r="BG39" s="261"/>
      <c r="BH39" s="271"/>
      <c r="BI39" s="140"/>
      <c r="BJ39" s="271"/>
      <c r="BK39" s="140"/>
      <c r="BL39" s="215"/>
      <c r="BM39" s="215"/>
      <c r="BN39" s="215"/>
      <c r="BO39" s="271"/>
      <c r="BP39" s="134"/>
      <c r="BQ39" s="67"/>
      <c r="BR39" s="67"/>
      <c r="BS39" s="135"/>
      <c r="BT39" s="134"/>
      <c r="BU39" s="67"/>
      <c r="BV39" s="199"/>
      <c r="BW39" s="280"/>
      <c r="BX39" s="334" t="str">
        <f t="shared" si="4"/>
        <v/>
      </c>
      <c r="BY39" s="134"/>
      <c r="BZ39" s="67"/>
      <c r="CA39" s="67"/>
      <c r="CB39" s="67"/>
      <c r="CC39" s="67"/>
      <c r="CD39" s="252" t="str">
        <f t="shared" si="5"/>
        <v/>
      </c>
      <c r="CE39" s="197" t="str">
        <f t="shared" si="6"/>
        <v/>
      </c>
      <c r="CF39" s="327" t="str">
        <f t="shared" si="7"/>
        <v/>
      </c>
      <c r="CG39" s="72" t="str">
        <f t="shared" si="9"/>
        <v/>
      </c>
      <c r="CH39" s="95"/>
      <c r="CI39" s="27" t="e">
        <f>VLOOKUP(B39,Facility_Information!$B$6:$O$136,14,FALSE)</f>
        <v>#N/A</v>
      </c>
      <c r="CJ39">
        <f t="shared" si="2"/>
        <v>0</v>
      </c>
      <c r="CK39">
        <f t="shared" si="3"/>
        <v>0</v>
      </c>
      <c r="CL39">
        <f>IF(CK39&gt;0,SUM($CK$6:CK39),0)</f>
        <v>0</v>
      </c>
      <c r="CM39" s="182" t="str">
        <f t="shared" si="8"/>
        <v/>
      </c>
    </row>
    <row r="40" spans="1:91" ht="132" customHeight="1" x14ac:dyDescent="0.3">
      <c r="A40" s="80"/>
      <c r="B40" s="251"/>
      <c r="C40" s="215"/>
      <c r="D40" s="215"/>
      <c r="E40" s="215"/>
      <c r="F40" s="215"/>
      <c r="G40" s="216"/>
      <c r="H40" s="217"/>
      <c r="I40" s="200"/>
      <c r="J40" s="264"/>
      <c r="K40" s="140"/>
      <c r="L40" s="135"/>
      <c r="M40" s="261"/>
      <c r="N40" s="172"/>
      <c r="O40" s="160"/>
      <c r="P40" s="161"/>
      <c r="Q40" s="141"/>
      <c r="R40" s="170"/>
      <c r="S40" s="140"/>
      <c r="T40" s="67"/>
      <c r="U40" s="67"/>
      <c r="V40" s="135"/>
      <c r="W40" s="140"/>
      <c r="X40" s="135"/>
      <c r="Y40" s="134"/>
      <c r="Z40" s="67"/>
      <c r="AA40" s="67"/>
      <c r="AB40" s="135"/>
      <c r="AC40" s="141"/>
      <c r="AD40" s="115"/>
      <c r="AE40" s="115"/>
      <c r="AF40" s="269"/>
      <c r="AG40" s="134"/>
      <c r="AH40" s="67"/>
      <c r="AI40" s="67"/>
      <c r="AJ40" s="135"/>
      <c r="AK40" s="140"/>
      <c r="AL40" s="215"/>
      <c r="AM40" s="215"/>
      <c r="AN40" s="215"/>
      <c r="AO40" s="215"/>
      <c r="AP40" s="271"/>
      <c r="AQ40" s="273"/>
      <c r="AR40" s="140"/>
      <c r="AS40" s="271"/>
      <c r="AT40" s="140"/>
      <c r="AU40" s="215"/>
      <c r="AV40" s="215"/>
      <c r="AW40" s="215"/>
      <c r="AX40" s="271"/>
      <c r="AY40" s="277"/>
      <c r="AZ40" s="218"/>
      <c r="BA40" s="218"/>
      <c r="BB40" s="332"/>
      <c r="BC40" s="134"/>
      <c r="BD40" s="67"/>
      <c r="BE40" s="199"/>
      <c r="BF40" s="280"/>
      <c r="BG40" s="261"/>
      <c r="BH40" s="271"/>
      <c r="BI40" s="140"/>
      <c r="BJ40" s="271"/>
      <c r="BK40" s="140"/>
      <c r="BL40" s="215"/>
      <c r="BM40" s="215"/>
      <c r="BN40" s="215"/>
      <c r="BO40" s="271"/>
      <c r="BP40" s="134"/>
      <c r="BQ40" s="67"/>
      <c r="BR40" s="67"/>
      <c r="BS40" s="135"/>
      <c r="BT40" s="134"/>
      <c r="BU40" s="67"/>
      <c r="BV40" s="199"/>
      <c r="BW40" s="280"/>
      <c r="BX40" s="334" t="str">
        <f t="shared" si="4"/>
        <v/>
      </c>
      <c r="BY40" s="134"/>
      <c r="BZ40" s="67"/>
      <c r="CA40" s="67"/>
      <c r="CB40" s="67"/>
      <c r="CC40" s="67"/>
      <c r="CD40" s="252" t="str">
        <f t="shared" si="5"/>
        <v/>
      </c>
      <c r="CE40" s="197" t="str">
        <f t="shared" si="6"/>
        <v/>
      </c>
      <c r="CF40" s="327" t="str">
        <f t="shared" si="7"/>
        <v/>
      </c>
      <c r="CG40" s="72" t="str">
        <f t="shared" si="9"/>
        <v/>
      </c>
      <c r="CH40" s="95"/>
      <c r="CI40" s="27" t="e">
        <f>VLOOKUP(B40,Facility_Information!$B$6:$O$136,14,FALSE)</f>
        <v>#N/A</v>
      </c>
      <c r="CJ40">
        <f t="shared" si="2"/>
        <v>0</v>
      </c>
      <c r="CK40">
        <f t="shared" si="3"/>
        <v>0</v>
      </c>
      <c r="CL40">
        <f>IF(CK40&gt;0,SUM($CK$6:CK40),0)</f>
        <v>0</v>
      </c>
      <c r="CM40" s="182" t="str">
        <f t="shared" si="8"/>
        <v/>
      </c>
    </row>
    <row r="41" spans="1:91" ht="132" customHeight="1" x14ac:dyDescent="0.3">
      <c r="A41" s="80"/>
      <c r="B41" s="251"/>
      <c r="C41" s="215"/>
      <c r="D41" s="215"/>
      <c r="E41" s="215"/>
      <c r="F41" s="215"/>
      <c r="G41" s="216"/>
      <c r="H41" s="217"/>
      <c r="I41" s="200"/>
      <c r="J41" s="264"/>
      <c r="K41" s="140"/>
      <c r="L41" s="135"/>
      <c r="M41" s="261"/>
      <c r="N41" s="172"/>
      <c r="O41" s="160"/>
      <c r="P41" s="161"/>
      <c r="Q41" s="141"/>
      <c r="R41" s="170"/>
      <c r="S41" s="140"/>
      <c r="T41" s="67"/>
      <c r="U41" s="67"/>
      <c r="V41" s="135"/>
      <c r="W41" s="140"/>
      <c r="X41" s="135"/>
      <c r="Y41" s="134"/>
      <c r="Z41" s="67"/>
      <c r="AA41" s="67"/>
      <c r="AB41" s="135"/>
      <c r="AC41" s="141"/>
      <c r="AD41" s="115"/>
      <c r="AE41" s="115"/>
      <c r="AF41" s="269"/>
      <c r="AG41" s="134"/>
      <c r="AH41" s="67"/>
      <c r="AI41" s="67"/>
      <c r="AJ41" s="135"/>
      <c r="AK41" s="140"/>
      <c r="AL41" s="215"/>
      <c r="AM41" s="215"/>
      <c r="AN41" s="215"/>
      <c r="AO41" s="215"/>
      <c r="AP41" s="271"/>
      <c r="AQ41" s="273"/>
      <c r="AR41" s="140"/>
      <c r="AS41" s="271"/>
      <c r="AT41" s="140"/>
      <c r="AU41" s="215"/>
      <c r="AV41" s="215"/>
      <c r="AW41" s="215"/>
      <c r="AX41" s="271"/>
      <c r="AY41" s="277"/>
      <c r="AZ41" s="218"/>
      <c r="BA41" s="218"/>
      <c r="BB41" s="332"/>
      <c r="BC41" s="134"/>
      <c r="BD41" s="67"/>
      <c r="BE41" s="199"/>
      <c r="BF41" s="280"/>
      <c r="BG41" s="261"/>
      <c r="BH41" s="271"/>
      <c r="BI41" s="140"/>
      <c r="BJ41" s="271"/>
      <c r="BK41" s="140"/>
      <c r="BL41" s="215"/>
      <c r="BM41" s="215"/>
      <c r="BN41" s="215"/>
      <c r="BO41" s="271"/>
      <c r="BP41" s="134"/>
      <c r="BQ41" s="67"/>
      <c r="BR41" s="67"/>
      <c r="BS41" s="135"/>
      <c r="BT41" s="134"/>
      <c r="BU41" s="67"/>
      <c r="BV41" s="199"/>
      <c r="BW41" s="280"/>
      <c r="BX41" s="334" t="str">
        <f t="shared" si="4"/>
        <v/>
      </c>
      <c r="BY41" s="134"/>
      <c r="BZ41" s="67"/>
      <c r="CA41" s="67"/>
      <c r="CB41" s="67"/>
      <c r="CC41" s="67"/>
      <c r="CD41" s="252" t="str">
        <f t="shared" si="5"/>
        <v/>
      </c>
      <c r="CE41" s="197" t="str">
        <f t="shared" si="6"/>
        <v/>
      </c>
      <c r="CF41" s="327" t="str">
        <f t="shared" si="7"/>
        <v/>
      </c>
      <c r="CG41" s="72" t="str">
        <f t="shared" si="9"/>
        <v/>
      </c>
      <c r="CH41" s="95"/>
      <c r="CI41" s="27" t="e">
        <f>VLOOKUP(B41,Facility_Information!$B$6:$O$136,14,FALSE)</f>
        <v>#N/A</v>
      </c>
      <c r="CJ41">
        <f t="shared" si="2"/>
        <v>0</v>
      </c>
      <c r="CK41">
        <f t="shared" si="3"/>
        <v>0</v>
      </c>
      <c r="CL41">
        <f>IF(CK41&gt;0,SUM($CK$6:CK41),0)</f>
        <v>0</v>
      </c>
      <c r="CM41" s="182" t="str">
        <f t="shared" si="8"/>
        <v/>
      </c>
    </row>
    <row r="42" spans="1:91" ht="132" customHeight="1" x14ac:dyDescent="0.3">
      <c r="A42" s="80"/>
      <c r="B42" s="251"/>
      <c r="C42" s="215"/>
      <c r="D42" s="215"/>
      <c r="E42" s="215"/>
      <c r="F42" s="215"/>
      <c r="G42" s="216"/>
      <c r="H42" s="217"/>
      <c r="I42" s="200"/>
      <c r="J42" s="264"/>
      <c r="K42" s="140"/>
      <c r="L42" s="135"/>
      <c r="M42" s="261"/>
      <c r="N42" s="172"/>
      <c r="O42" s="160"/>
      <c r="P42" s="161"/>
      <c r="Q42" s="141"/>
      <c r="R42" s="170"/>
      <c r="S42" s="140"/>
      <c r="T42" s="67"/>
      <c r="U42" s="67"/>
      <c r="V42" s="135"/>
      <c r="W42" s="140"/>
      <c r="X42" s="135"/>
      <c r="Y42" s="134"/>
      <c r="Z42" s="67"/>
      <c r="AA42" s="67"/>
      <c r="AB42" s="135"/>
      <c r="AC42" s="141"/>
      <c r="AD42" s="115"/>
      <c r="AE42" s="115"/>
      <c r="AF42" s="269"/>
      <c r="AG42" s="134"/>
      <c r="AH42" s="67"/>
      <c r="AI42" s="67"/>
      <c r="AJ42" s="135"/>
      <c r="AK42" s="140"/>
      <c r="AL42" s="215"/>
      <c r="AM42" s="215"/>
      <c r="AN42" s="215"/>
      <c r="AO42" s="215"/>
      <c r="AP42" s="271"/>
      <c r="AQ42" s="273"/>
      <c r="AR42" s="140"/>
      <c r="AS42" s="271"/>
      <c r="AT42" s="140"/>
      <c r="AU42" s="215"/>
      <c r="AV42" s="215"/>
      <c r="AW42" s="215"/>
      <c r="AX42" s="271"/>
      <c r="AY42" s="277"/>
      <c r="AZ42" s="218"/>
      <c r="BA42" s="218"/>
      <c r="BB42" s="332"/>
      <c r="BC42" s="134"/>
      <c r="BD42" s="67"/>
      <c r="BE42" s="199"/>
      <c r="BF42" s="280"/>
      <c r="BG42" s="261"/>
      <c r="BH42" s="271"/>
      <c r="BI42" s="140"/>
      <c r="BJ42" s="271"/>
      <c r="BK42" s="140"/>
      <c r="BL42" s="215"/>
      <c r="BM42" s="215"/>
      <c r="BN42" s="215"/>
      <c r="BO42" s="271"/>
      <c r="BP42" s="134"/>
      <c r="BQ42" s="67"/>
      <c r="BR42" s="67"/>
      <c r="BS42" s="135"/>
      <c r="BT42" s="134"/>
      <c r="BU42" s="67"/>
      <c r="BV42" s="199"/>
      <c r="BW42" s="280"/>
      <c r="BX42" s="334" t="str">
        <f t="shared" si="4"/>
        <v/>
      </c>
      <c r="BY42" s="134"/>
      <c r="BZ42" s="67"/>
      <c r="CA42" s="67"/>
      <c r="CB42" s="67"/>
      <c r="CC42" s="67"/>
      <c r="CD42" s="252" t="str">
        <f t="shared" si="5"/>
        <v/>
      </c>
      <c r="CE42" s="197" t="str">
        <f t="shared" si="6"/>
        <v/>
      </c>
      <c r="CF42" s="327" t="str">
        <f t="shared" si="7"/>
        <v/>
      </c>
      <c r="CG42" s="72" t="str">
        <f t="shared" si="9"/>
        <v/>
      </c>
      <c r="CH42" s="95"/>
      <c r="CI42" s="27" t="e">
        <f>VLOOKUP(B42,Facility_Information!$B$6:$O$136,14,FALSE)</f>
        <v>#N/A</v>
      </c>
      <c r="CJ42">
        <f t="shared" si="2"/>
        <v>0</v>
      </c>
      <c r="CK42">
        <f t="shared" si="3"/>
        <v>0</v>
      </c>
      <c r="CL42">
        <f>IF(CK42&gt;0,SUM($CK$6:CK42),0)</f>
        <v>0</v>
      </c>
      <c r="CM42" s="182" t="str">
        <f t="shared" si="8"/>
        <v/>
      </c>
    </row>
    <row r="43" spans="1:91" ht="132" customHeight="1" x14ac:dyDescent="0.3">
      <c r="A43" s="80"/>
      <c r="B43" s="251"/>
      <c r="C43" s="215"/>
      <c r="D43" s="215"/>
      <c r="E43" s="215"/>
      <c r="F43" s="215"/>
      <c r="G43" s="216"/>
      <c r="H43" s="217"/>
      <c r="I43" s="200"/>
      <c r="J43" s="264"/>
      <c r="K43" s="140"/>
      <c r="L43" s="135"/>
      <c r="M43" s="261"/>
      <c r="N43" s="172"/>
      <c r="O43" s="160"/>
      <c r="P43" s="161"/>
      <c r="Q43" s="141"/>
      <c r="R43" s="170"/>
      <c r="S43" s="140"/>
      <c r="T43" s="67"/>
      <c r="U43" s="67"/>
      <c r="V43" s="135"/>
      <c r="W43" s="140"/>
      <c r="X43" s="135"/>
      <c r="Y43" s="134"/>
      <c r="Z43" s="67"/>
      <c r="AA43" s="67"/>
      <c r="AB43" s="135"/>
      <c r="AC43" s="141"/>
      <c r="AD43" s="115"/>
      <c r="AE43" s="115"/>
      <c r="AF43" s="269"/>
      <c r="AG43" s="134"/>
      <c r="AH43" s="67"/>
      <c r="AI43" s="67"/>
      <c r="AJ43" s="135"/>
      <c r="AK43" s="140"/>
      <c r="AL43" s="215"/>
      <c r="AM43" s="215"/>
      <c r="AN43" s="215"/>
      <c r="AO43" s="215"/>
      <c r="AP43" s="271"/>
      <c r="AQ43" s="273"/>
      <c r="AR43" s="140"/>
      <c r="AS43" s="271"/>
      <c r="AT43" s="140"/>
      <c r="AU43" s="215"/>
      <c r="AV43" s="215"/>
      <c r="AW43" s="215"/>
      <c r="AX43" s="271"/>
      <c r="AY43" s="277"/>
      <c r="AZ43" s="218"/>
      <c r="BA43" s="218"/>
      <c r="BB43" s="332"/>
      <c r="BC43" s="134"/>
      <c r="BD43" s="67"/>
      <c r="BE43" s="199"/>
      <c r="BF43" s="280"/>
      <c r="BG43" s="261"/>
      <c r="BH43" s="271"/>
      <c r="BI43" s="140"/>
      <c r="BJ43" s="271"/>
      <c r="BK43" s="140"/>
      <c r="BL43" s="215"/>
      <c r="BM43" s="215"/>
      <c r="BN43" s="215"/>
      <c r="BO43" s="271"/>
      <c r="BP43" s="134"/>
      <c r="BQ43" s="67"/>
      <c r="BR43" s="67"/>
      <c r="BS43" s="135"/>
      <c r="BT43" s="134"/>
      <c r="BU43" s="67"/>
      <c r="BV43" s="199"/>
      <c r="BW43" s="280"/>
      <c r="BX43" s="334" t="str">
        <f t="shared" si="4"/>
        <v/>
      </c>
      <c r="BY43" s="134"/>
      <c r="BZ43" s="67"/>
      <c r="CA43" s="67"/>
      <c r="CB43" s="67"/>
      <c r="CC43" s="67"/>
      <c r="CD43" s="252" t="str">
        <f t="shared" si="5"/>
        <v/>
      </c>
      <c r="CE43" s="197" t="str">
        <f t="shared" si="6"/>
        <v/>
      </c>
      <c r="CF43" s="327" t="str">
        <f t="shared" si="7"/>
        <v/>
      </c>
      <c r="CG43" s="72" t="str">
        <f t="shared" si="9"/>
        <v/>
      </c>
      <c r="CH43" s="95"/>
      <c r="CI43" s="27" t="e">
        <f>VLOOKUP(B43,Facility_Information!$B$6:$O$136,14,FALSE)</f>
        <v>#N/A</v>
      </c>
      <c r="CJ43">
        <f t="shared" si="2"/>
        <v>0</v>
      </c>
      <c r="CK43">
        <f t="shared" si="3"/>
        <v>0</v>
      </c>
      <c r="CL43">
        <f>IF(CK43&gt;0,SUM($CK$6:CK43),0)</f>
        <v>0</v>
      </c>
      <c r="CM43" s="182" t="str">
        <f t="shared" si="8"/>
        <v/>
      </c>
    </row>
    <row r="44" spans="1:91" ht="132" customHeight="1" x14ac:dyDescent="0.3">
      <c r="A44" s="80"/>
      <c r="B44" s="251"/>
      <c r="C44" s="215"/>
      <c r="D44" s="215"/>
      <c r="E44" s="215"/>
      <c r="F44" s="215"/>
      <c r="G44" s="216"/>
      <c r="H44" s="217"/>
      <c r="I44" s="200"/>
      <c r="J44" s="264"/>
      <c r="K44" s="140"/>
      <c r="L44" s="135"/>
      <c r="M44" s="261"/>
      <c r="N44" s="172"/>
      <c r="O44" s="160"/>
      <c r="P44" s="161"/>
      <c r="Q44" s="141"/>
      <c r="R44" s="170"/>
      <c r="S44" s="140"/>
      <c r="T44" s="67"/>
      <c r="U44" s="67"/>
      <c r="V44" s="135"/>
      <c r="W44" s="140"/>
      <c r="X44" s="135"/>
      <c r="Y44" s="134"/>
      <c r="Z44" s="67"/>
      <c r="AA44" s="67"/>
      <c r="AB44" s="135"/>
      <c r="AC44" s="141"/>
      <c r="AD44" s="115"/>
      <c r="AE44" s="115"/>
      <c r="AF44" s="269"/>
      <c r="AG44" s="134"/>
      <c r="AH44" s="67"/>
      <c r="AI44" s="67"/>
      <c r="AJ44" s="135"/>
      <c r="AK44" s="140"/>
      <c r="AL44" s="215"/>
      <c r="AM44" s="215"/>
      <c r="AN44" s="215"/>
      <c r="AO44" s="215"/>
      <c r="AP44" s="271"/>
      <c r="AQ44" s="273"/>
      <c r="AR44" s="140"/>
      <c r="AS44" s="271"/>
      <c r="AT44" s="140"/>
      <c r="AU44" s="215"/>
      <c r="AV44" s="215"/>
      <c r="AW44" s="215"/>
      <c r="AX44" s="271"/>
      <c r="AY44" s="277"/>
      <c r="AZ44" s="218"/>
      <c r="BA44" s="218"/>
      <c r="BB44" s="332"/>
      <c r="BC44" s="134"/>
      <c r="BD44" s="67"/>
      <c r="BE44" s="199"/>
      <c r="BF44" s="280"/>
      <c r="BG44" s="261"/>
      <c r="BH44" s="271"/>
      <c r="BI44" s="140"/>
      <c r="BJ44" s="271"/>
      <c r="BK44" s="140"/>
      <c r="BL44" s="215"/>
      <c r="BM44" s="215"/>
      <c r="BN44" s="215"/>
      <c r="BO44" s="271"/>
      <c r="BP44" s="134"/>
      <c r="BQ44" s="67"/>
      <c r="BR44" s="67"/>
      <c r="BS44" s="135"/>
      <c r="BT44" s="134"/>
      <c r="BU44" s="67"/>
      <c r="BV44" s="199"/>
      <c r="BW44" s="280"/>
      <c r="BX44" s="334" t="str">
        <f t="shared" si="4"/>
        <v/>
      </c>
      <c r="BY44" s="134"/>
      <c r="BZ44" s="67"/>
      <c r="CA44" s="67"/>
      <c r="CB44" s="67"/>
      <c r="CC44" s="67"/>
      <c r="CD44" s="252" t="str">
        <f t="shared" si="5"/>
        <v/>
      </c>
      <c r="CE44" s="197" t="str">
        <f t="shared" si="6"/>
        <v/>
      </c>
      <c r="CF44" s="327" t="str">
        <f t="shared" si="7"/>
        <v/>
      </c>
      <c r="CG44" s="72" t="str">
        <f t="shared" si="9"/>
        <v/>
      </c>
      <c r="CH44" s="95"/>
      <c r="CI44" s="27" t="e">
        <f>VLOOKUP(B44,Facility_Information!$B$6:$O$136,14,FALSE)</f>
        <v>#N/A</v>
      </c>
      <c r="CJ44">
        <f t="shared" si="2"/>
        <v>0</v>
      </c>
      <c r="CK44">
        <f t="shared" si="3"/>
        <v>0</v>
      </c>
      <c r="CL44">
        <f>IF(CK44&gt;0,SUM($CK$6:CK44),0)</f>
        <v>0</v>
      </c>
      <c r="CM44" s="182" t="str">
        <f t="shared" si="8"/>
        <v/>
      </c>
    </row>
    <row r="45" spans="1:91" ht="132" customHeight="1" x14ac:dyDescent="0.3">
      <c r="A45" s="80"/>
      <c r="B45" s="251"/>
      <c r="C45" s="215"/>
      <c r="D45" s="215"/>
      <c r="E45" s="215"/>
      <c r="F45" s="215"/>
      <c r="G45" s="216"/>
      <c r="H45" s="217"/>
      <c r="I45" s="200"/>
      <c r="J45" s="264"/>
      <c r="K45" s="140"/>
      <c r="L45" s="135"/>
      <c r="M45" s="261"/>
      <c r="N45" s="172"/>
      <c r="O45" s="160"/>
      <c r="P45" s="161"/>
      <c r="Q45" s="141"/>
      <c r="R45" s="170"/>
      <c r="S45" s="140"/>
      <c r="T45" s="67"/>
      <c r="U45" s="67"/>
      <c r="V45" s="135"/>
      <c r="W45" s="140"/>
      <c r="X45" s="135"/>
      <c r="Y45" s="134"/>
      <c r="Z45" s="67"/>
      <c r="AA45" s="67"/>
      <c r="AB45" s="135"/>
      <c r="AC45" s="141"/>
      <c r="AD45" s="115"/>
      <c r="AE45" s="115"/>
      <c r="AF45" s="269"/>
      <c r="AG45" s="134"/>
      <c r="AH45" s="67"/>
      <c r="AI45" s="67"/>
      <c r="AJ45" s="135"/>
      <c r="AK45" s="140"/>
      <c r="AL45" s="215"/>
      <c r="AM45" s="215"/>
      <c r="AN45" s="215"/>
      <c r="AO45" s="215"/>
      <c r="AP45" s="271"/>
      <c r="AQ45" s="273"/>
      <c r="AR45" s="140"/>
      <c r="AS45" s="271"/>
      <c r="AT45" s="140"/>
      <c r="AU45" s="215"/>
      <c r="AV45" s="215"/>
      <c r="AW45" s="215"/>
      <c r="AX45" s="271"/>
      <c r="AY45" s="277"/>
      <c r="AZ45" s="218"/>
      <c r="BA45" s="218"/>
      <c r="BB45" s="332"/>
      <c r="BC45" s="134"/>
      <c r="BD45" s="67"/>
      <c r="BE45" s="199"/>
      <c r="BF45" s="280"/>
      <c r="BG45" s="261"/>
      <c r="BH45" s="271"/>
      <c r="BI45" s="140"/>
      <c r="BJ45" s="271"/>
      <c r="BK45" s="140"/>
      <c r="BL45" s="215"/>
      <c r="BM45" s="215"/>
      <c r="BN45" s="215"/>
      <c r="BO45" s="271"/>
      <c r="BP45" s="134"/>
      <c r="BQ45" s="67"/>
      <c r="BR45" s="67"/>
      <c r="BS45" s="135"/>
      <c r="BT45" s="134"/>
      <c r="BU45" s="67"/>
      <c r="BV45" s="199"/>
      <c r="BW45" s="280"/>
      <c r="BX45" s="334" t="str">
        <f t="shared" si="4"/>
        <v/>
      </c>
      <c r="BY45" s="134"/>
      <c r="BZ45" s="67"/>
      <c r="CA45" s="67"/>
      <c r="CB45" s="67"/>
      <c r="CC45" s="67"/>
      <c r="CD45" s="252" t="str">
        <f t="shared" si="5"/>
        <v/>
      </c>
      <c r="CE45" s="197" t="str">
        <f t="shared" si="6"/>
        <v/>
      </c>
      <c r="CF45" s="327" t="str">
        <f t="shared" si="7"/>
        <v/>
      </c>
      <c r="CG45" s="72" t="str">
        <f t="shared" si="9"/>
        <v/>
      </c>
      <c r="CH45" s="95"/>
      <c r="CI45" s="27" t="e">
        <f>VLOOKUP(B45,Facility_Information!$B$6:$O$136,14,FALSE)</f>
        <v>#N/A</v>
      </c>
      <c r="CJ45">
        <f t="shared" si="2"/>
        <v>0</v>
      </c>
      <c r="CK45">
        <f t="shared" si="3"/>
        <v>0</v>
      </c>
      <c r="CL45">
        <f>IF(CK45&gt;0,SUM($CK$6:CK45),0)</f>
        <v>0</v>
      </c>
      <c r="CM45" s="182" t="str">
        <f t="shared" si="8"/>
        <v/>
      </c>
    </row>
    <row r="46" spans="1:91" ht="132" customHeight="1" x14ac:dyDescent="0.3">
      <c r="A46" s="80"/>
      <c r="B46" s="251"/>
      <c r="C46" s="215"/>
      <c r="D46" s="215"/>
      <c r="E46" s="215"/>
      <c r="F46" s="215"/>
      <c r="G46" s="216"/>
      <c r="H46" s="217"/>
      <c r="I46" s="200"/>
      <c r="J46" s="264"/>
      <c r="K46" s="140"/>
      <c r="L46" s="135"/>
      <c r="M46" s="261"/>
      <c r="N46" s="172"/>
      <c r="O46" s="160"/>
      <c r="P46" s="161"/>
      <c r="Q46" s="141"/>
      <c r="R46" s="170"/>
      <c r="S46" s="140"/>
      <c r="T46" s="67"/>
      <c r="U46" s="67"/>
      <c r="V46" s="135"/>
      <c r="W46" s="140"/>
      <c r="X46" s="135"/>
      <c r="Y46" s="134"/>
      <c r="Z46" s="67"/>
      <c r="AA46" s="67"/>
      <c r="AB46" s="135"/>
      <c r="AC46" s="141"/>
      <c r="AD46" s="115"/>
      <c r="AE46" s="115"/>
      <c r="AF46" s="269"/>
      <c r="AG46" s="134"/>
      <c r="AH46" s="67"/>
      <c r="AI46" s="67"/>
      <c r="AJ46" s="135"/>
      <c r="AK46" s="140"/>
      <c r="AL46" s="215"/>
      <c r="AM46" s="215"/>
      <c r="AN46" s="215"/>
      <c r="AO46" s="215"/>
      <c r="AP46" s="271"/>
      <c r="AQ46" s="273"/>
      <c r="AR46" s="140"/>
      <c r="AS46" s="271"/>
      <c r="AT46" s="140"/>
      <c r="AU46" s="215"/>
      <c r="AV46" s="215"/>
      <c r="AW46" s="215"/>
      <c r="AX46" s="271"/>
      <c r="AY46" s="277"/>
      <c r="AZ46" s="218"/>
      <c r="BA46" s="218"/>
      <c r="BB46" s="332"/>
      <c r="BC46" s="134"/>
      <c r="BD46" s="67"/>
      <c r="BE46" s="199"/>
      <c r="BF46" s="280"/>
      <c r="BG46" s="261"/>
      <c r="BH46" s="271"/>
      <c r="BI46" s="140"/>
      <c r="BJ46" s="271"/>
      <c r="BK46" s="140"/>
      <c r="BL46" s="215"/>
      <c r="BM46" s="215"/>
      <c r="BN46" s="215"/>
      <c r="BO46" s="271"/>
      <c r="BP46" s="134"/>
      <c r="BQ46" s="67"/>
      <c r="BR46" s="67"/>
      <c r="BS46" s="135"/>
      <c r="BT46" s="134"/>
      <c r="BU46" s="67"/>
      <c r="BV46" s="199"/>
      <c r="BW46" s="280"/>
      <c r="BX46" s="334" t="str">
        <f t="shared" si="4"/>
        <v/>
      </c>
      <c r="BY46" s="134"/>
      <c r="BZ46" s="67"/>
      <c r="CA46" s="67"/>
      <c r="CB46" s="67"/>
      <c r="CC46" s="67"/>
      <c r="CD46" s="252" t="str">
        <f t="shared" si="5"/>
        <v/>
      </c>
      <c r="CE46" s="197" t="str">
        <f t="shared" si="6"/>
        <v/>
      </c>
      <c r="CF46" s="327" t="str">
        <f t="shared" si="7"/>
        <v/>
      </c>
      <c r="CG46" s="72" t="str">
        <f t="shared" si="9"/>
        <v/>
      </c>
      <c r="CH46" s="95"/>
      <c r="CI46" s="27" t="e">
        <f>VLOOKUP(B46,Facility_Information!$B$6:$O$136,14,FALSE)</f>
        <v>#N/A</v>
      </c>
      <c r="CJ46">
        <f t="shared" si="2"/>
        <v>0</v>
      </c>
      <c r="CK46">
        <f t="shared" si="3"/>
        <v>0</v>
      </c>
      <c r="CL46">
        <f>IF(CK46&gt;0,SUM($CK$6:CK46),0)</f>
        <v>0</v>
      </c>
      <c r="CM46" s="182" t="str">
        <f t="shared" si="8"/>
        <v/>
      </c>
    </row>
    <row r="47" spans="1:91" ht="132" customHeight="1" x14ac:dyDescent="0.3">
      <c r="A47" s="80"/>
      <c r="B47" s="251"/>
      <c r="C47" s="215"/>
      <c r="D47" s="215"/>
      <c r="E47" s="215"/>
      <c r="F47" s="215"/>
      <c r="G47" s="216"/>
      <c r="H47" s="217"/>
      <c r="I47" s="200"/>
      <c r="J47" s="264"/>
      <c r="K47" s="140"/>
      <c r="L47" s="135"/>
      <c r="M47" s="261"/>
      <c r="N47" s="172"/>
      <c r="O47" s="160"/>
      <c r="P47" s="161"/>
      <c r="Q47" s="141"/>
      <c r="R47" s="170"/>
      <c r="S47" s="140"/>
      <c r="T47" s="67"/>
      <c r="U47" s="67"/>
      <c r="V47" s="135"/>
      <c r="W47" s="140"/>
      <c r="X47" s="135"/>
      <c r="Y47" s="134"/>
      <c r="Z47" s="67"/>
      <c r="AA47" s="67"/>
      <c r="AB47" s="135"/>
      <c r="AC47" s="141"/>
      <c r="AD47" s="115"/>
      <c r="AE47" s="115"/>
      <c r="AF47" s="269"/>
      <c r="AG47" s="134"/>
      <c r="AH47" s="67"/>
      <c r="AI47" s="67"/>
      <c r="AJ47" s="135"/>
      <c r="AK47" s="140"/>
      <c r="AL47" s="215"/>
      <c r="AM47" s="215"/>
      <c r="AN47" s="215"/>
      <c r="AO47" s="215"/>
      <c r="AP47" s="271"/>
      <c r="AQ47" s="273"/>
      <c r="AR47" s="140"/>
      <c r="AS47" s="271"/>
      <c r="AT47" s="140"/>
      <c r="AU47" s="215"/>
      <c r="AV47" s="215"/>
      <c r="AW47" s="215"/>
      <c r="AX47" s="271"/>
      <c r="AY47" s="277"/>
      <c r="AZ47" s="218"/>
      <c r="BA47" s="218"/>
      <c r="BB47" s="332"/>
      <c r="BC47" s="134"/>
      <c r="BD47" s="67"/>
      <c r="BE47" s="199"/>
      <c r="BF47" s="280"/>
      <c r="BG47" s="261"/>
      <c r="BH47" s="271"/>
      <c r="BI47" s="140"/>
      <c r="BJ47" s="271"/>
      <c r="BK47" s="140"/>
      <c r="BL47" s="215"/>
      <c r="BM47" s="215"/>
      <c r="BN47" s="215"/>
      <c r="BO47" s="271"/>
      <c r="BP47" s="134"/>
      <c r="BQ47" s="67"/>
      <c r="BR47" s="67"/>
      <c r="BS47" s="135"/>
      <c r="BT47" s="134"/>
      <c r="BU47" s="67"/>
      <c r="BV47" s="199"/>
      <c r="BW47" s="280"/>
      <c r="BX47" s="334" t="str">
        <f t="shared" si="4"/>
        <v/>
      </c>
      <c r="BY47" s="134"/>
      <c r="BZ47" s="67"/>
      <c r="CA47" s="67"/>
      <c r="CB47" s="67"/>
      <c r="CC47" s="67"/>
      <c r="CD47" s="252" t="str">
        <f t="shared" si="5"/>
        <v/>
      </c>
      <c r="CE47" s="197" t="str">
        <f t="shared" si="6"/>
        <v/>
      </c>
      <c r="CF47" s="327" t="str">
        <f t="shared" si="7"/>
        <v/>
      </c>
      <c r="CG47" s="72" t="str">
        <f t="shared" si="9"/>
        <v/>
      </c>
      <c r="CH47" s="95"/>
      <c r="CI47" s="27" t="e">
        <f>VLOOKUP(B47,Facility_Information!$B$6:$O$136,14,FALSE)</f>
        <v>#N/A</v>
      </c>
      <c r="CJ47">
        <f t="shared" si="2"/>
        <v>0</v>
      </c>
      <c r="CK47">
        <f t="shared" si="3"/>
        <v>0</v>
      </c>
      <c r="CL47">
        <f>IF(CK47&gt;0,SUM($CK$6:CK47),0)</f>
        <v>0</v>
      </c>
      <c r="CM47" s="182" t="str">
        <f t="shared" si="8"/>
        <v/>
      </c>
    </row>
    <row r="48" spans="1:91" ht="132" customHeight="1" x14ac:dyDescent="0.3">
      <c r="A48" s="80"/>
      <c r="B48" s="251"/>
      <c r="C48" s="215"/>
      <c r="D48" s="215"/>
      <c r="E48" s="215"/>
      <c r="F48" s="215"/>
      <c r="G48" s="216"/>
      <c r="H48" s="217"/>
      <c r="I48" s="200"/>
      <c r="J48" s="264"/>
      <c r="K48" s="140"/>
      <c r="L48" s="135"/>
      <c r="M48" s="261"/>
      <c r="N48" s="172"/>
      <c r="O48" s="160"/>
      <c r="P48" s="161"/>
      <c r="Q48" s="141"/>
      <c r="R48" s="170"/>
      <c r="S48" s="140"/>
      <c r="T48" s="67"/>
      <c r="U48" s="67"/>
      <c r="V48" s="135"/>
      <c r="W48" s="140"/>
      <c r="X48" s="135"/>
      <c r="Y48" s="134"/>
      <c r="Z48" s="67"/>
      <c r="AA48" s="67"/>
      <c r="AB48" s="135"/>
      <c r="AC48" s="141"/>
      <c r="AD48" s="115"/>
      <c r="AE48" s="115"/>
      <c r="AF48" s="269"/>
      <c r="AG48" s="134"/>
      <c r="AH48" s="67"/>
      <c r="AI48" s="67"/>
      <c r="AJ48" s="135"/>
      <c r="AK48" s="140"/>
      <c r="AL48" s="215"/>
      <c r="AM48" s="215"/>
      <c r="AN48" s="215"/>
      <c r="AO48" s="215"/>
      <c r="AP48" s="271"/>
      <c r="AQ48" s="273"/>
      <c r="AR48" s="140"/>
      <c r="AS48" s="271"/>
      <c r="AT48" s="140"/>
      <c r="AU48" s="215"/>
      <c r="AV48" s="215"/>
      <c r="AW48" s="215"/>
      <c r="AX48" s="271"/>
      <c r="AY48" s="277"/>
      <c r="AZ48" s="218"/>
      <c r="BA48" s="218"/>
      <c r="BB48" s="332"/>
      <c r="BC48" s="134"/>
      <c r="BD48" s="67"/>
      <c r="BE48" s="199"/>
      <c r="BF48" s="280"/>
      <c r="BG48" s="261"/>
      <c r="BH48" s="271"/>
      <c r="BI48" s="140"/>
      <c r="BJ48" s="271"/>
      <c r="BK48" s="140"/>
      <c r="BL48" s="215"/>
      <c r="BM48" s="215"/>
      <c r="BN48" s="215"/>
      <c r="BO48" s="271"/>
      <c r="BP48" s="134"/>
      <c r="BQ48" s="67"/>
      <c r="BR48" s="67"/>
      <c r="BS48" s="135"/>
      <c r="BT48" s="134"/>
      <c r="BU48" s="67"/>
      <c r="BV48" s="199"/>
      <c r="BW48" s="280"/>
      <c r="BX48" s="334" t="str">
        <f t="shared" si="4"/>
        <v/>
      </c>
      <c r="BY48" s="134"/>
      <c r="BZ48" s="67"/>
      <c r="CA48" s="67"/>
      <c r="CB48" s="67"/>
      <c r="CC48" s="67"/>
      <c r="CD48" s="252" t="str">
        <f t="shared" si="5"/>
        <v/>
      </c>
      <c r="CE48" s="197" t="str">
        <f t="shared" si="6"/>
        <v/>
      </c>
      <c r="CF48" s="327" t="str">
        <f t="shared" si="7"/>
        <v/>
      </c>
      <c r="CG48" s="72" t="str">
        <f t="shared" si="9"/>
        <v/>
      </c>
      <c r="CH48" s="95"/>
      <c r="CI48" s="27" t="e">
        <f>VLOOKUP(B48,Facility_Information!$B$6:$O$136,14,FALSE)</f>
        <v>#N/A</v>
      </c>
      <c r="CJ48">
        <f t="shared" si="2"/>
        <v>0</v>
      </c>
      <c r="CK48">
        <f t="shared" si="3"/>
        <v>0</v>
      </c>
      <c r="CL48">
        <f>IF(CK48&gt;0,SUM($CK$6:CK48),0)</f>
        <v>0</v>
      </c>
      <c r="CM48" s="182" t="str">
        <f t="shared" si="8"/>
        <v/>
      </c>
    </row>
    <row r="49" spans="1:91" ht="132" customHeight="1" x14ac:dyDescent="0.3">
      <c r="A49" s="80"/>
      <c r="B49" s="251"/>
      <c r="C49" s="215"/>
      <c r="D49" s="215"/>
      <c r="E49" s="215"/>
      <c r="F49" s="215"/>
      <c r="G49" s="216"/>
      <c r="H49" s="217"/>
      <c r="I49" s="200"/>
      <c r="J49" s="264"/>
      <c r="K49" s="140"/>
      <c r="L49" s="135"/>
      <c r="M49" s="261"/>
      <c r="N49" s="172"/>
      <c r="O49" s="160"/>
      <c r="P49" s="161"/>
      <c r="Q49" s="141"/>
      <c r="R49" s="170"/>
      <c r="S49" s="140"/>
      <c r="T49" s="67"/>
      <c r="U49" s="67"/>
      <c r="V49" s="135"/>
      <c r="W49" s="140"/>
      <c r="X49" s="135"/>
      <c r="Y49" s="134"/>
      <c r="Z49" s="67"/>
      <c r="AA49" s="67"/>
      <c r="AB49" s="135"/>
      <c r="AC49" s="141"/>
      <c r="AD49" s="115"/>
      <c r="AE49" s="115"/>
      <c r="AF49" s="269"/>
      <c r="AG49" s="134"/>
      <c r="AH49" s="67"/>
      <c r="AI49" s="67"/>
      <c r="AJ49" s="135"/>
      <c r="AK49" s="140"/>
      <c r="AL49" s="215"/>
      <c r="AM49" s="215"/>
      <c r="AN49" s="215"/>
      <c r="AO49" s="215"/>
      <c r="AP49" s="271"/>
      <c r="AQ49" s="273"/>
      <c r="AR49" s="140"/>
      <c r="AS49" s="271"/>
      <c r="AT49" s="140"/>
      <c r="AU49" s="215"/>
      <c r="AV49" s="215"/>
      <c r="AW49" s="215"/>
      <c r="AX49" s="271"/>
      <c r="AY49" s="277"/>
      <c r="AZ49" s="218"/>
      <c r="BA49" s="218"/>
      <c r="BB49" s="332"/>
      <c r="BC49" s="134"/>
      <c r="BD49" s="67"/>
      <c r="BE49" s="199"/>
      <c r="BF49" s="280"/>
      <c r="BG49" s="261"/>
      <c r="BH49" s="271"/>
      <c r="BI49" s="140"/>
      <c r="BJ49" s="271"/>
      <c r="BK49" s="140"/>
      <c r="BL49" s="215"/>
      <c r="BM49" s="215"/>
      <c r="BN49" s="215"/>
      <c r="BO49" s="271"/>
      <c r="BP49" s="134"/>
      <c r="BQ49" s="67"/>
      <c r="BR49" s="67"/>
      <c r="BS49" s="135"/>
      <c r="BT49" s="134"/>
      <c r="BU49" s="67"/>
      <c r="BV49" s="199"/>
      <c r="BW49" s="280"/>
      <c r="BX49" s="334" t="str">
        <f t="shared" si="4"/>
        <v/>
      </c>
      <c r="BY49" s="134"/>
      <c r="BZ49" s="67"/>
      <c r="CA49" s="67"/>
      <c r="CB49" s="67"/>
      <c r="CC49" s="67"/>
      <c r="CD49" s="252" t="str">
        <f t="shared" si="5"/>
        <v/>
      </c>
      <c r="CE49" s="197" t="str">
        <f t="shared" si="6"/>
        <v/>
      </c>
      <c r="CF49" s="327" t="str">
        <f t="shared" si="7"/>
        <v/>
      </c>
      <c r="CG49" s="72" t="str">
        <f t="shared" si="9"/>
        <v/>
      </c>
      <c r="CH49" s="95"/>
      <c r="CI49" s="27" t="e">
        <f>VLOOKUP(B49,Facility_Information!$B$6:$O$136,14,FALSE)</f>
        <v>#N/A</v>
      </c>
      <c r="CJ49">
        <f t="shared" si="2"/>
        <v>0</v>
      </c>
      <c r="CK49">
        <f t="shared" si="3"/>
        <v>0</v>
      </c>
      <c r="CL49">
        <f>IF(CK49&gt;0,SUM($CK$6:CK49),0)</f>
        <v>0</v>
      </c>
      <c r="CM49" s="182" t="str">
        <f t="shared" si="8"/>
        <v/>
      </c>
    </row>
    <row r="50" spans="1:91" ht="132" customHeight="1" x14ac:dyDescent="0.3">
      <c r="A50" s="80"/>
      <c r="B50" s="251"/>
      <c r="C50" s="215"/>
      <c r="D50" s="215"/>
      <c r="E50" s="215"/>
      <c r="F50" s="215"/>
      <c r="G50" s="216"/>
      <c r="H50" s="217"/>
      <c r="I50" s="200"/>
      <c r="J50" s="264"/>
      <c r="K50" s="140"/>
      <c r="L50" s="135"/>
      <c r="M50" s="261"/>
      <c r="N50" s="172"/>
      <c r="O50" s="160"/>
      <c r="P50" s="161"/>
      <c r="Q50" s="141"/>
      <c r="R50" s="170"/>
      <c r="S50" s="140"/>
      <c r="T50" s="67"/>
      <c r="U50" s="67"/>
      <c r="V50" s="135"/>
      <c r="W50" s="140"/>
      <c r="X50" s="135"/>
      <c r="Y50" s="134"/>
      <c r="Z50" s="67"/>
      <c r="AA50" s="67"/>
      <c r="AB50" s="135"/>
      <c r="AC50" s="141"/>
      <c r="AD50" s="115"/>
      <c r="AE50" s="115"/>
      <c r="AF50" s="269"/>
      <c r="AG50" s="134"/>
      <c r="AH50" s="67"/>
      <c r="AI50" s="67"/>
      <c r="AJ50" s="135"/>
      <c r="AK50" s="140"/>
      <c r="AL50" s="215"/>
      <c r="AM50" s="215"/>
      <c r="AN50" s="215"/>
      <c r="AO50" s="215"/>
      <c r="AP50" s="271"/>
      <c r="AQ50" s="273"/>
      <c r="AR50" s="140"/>
      <c r="AS50" s="271"/>
      <c r="AT50" s="140"/>
      <c r="AU50" s="215"/>
      <c r="AV50" s="215"/>
      <c r="AW50" s="215"/>
      <c r="AX50" s="271"/>
      <c r="AY50" s="277"/>
      <c r="AZ50" s="218"/>
      <c r="BA50" s="218"/>
      <c r="BB50" s="332"/>
      <c r="BC50" s="134"/>
      <c r="BD50" s="67"/>
      <c r="BE50" s="199"/>
      <c r="BF50" s="280"/>
      <c r="BG50" s="261"/>
      <c r="BH50" s="271"/>
      <c r="BI50" s="140"/>
      <c r="BJ50" s="271"/>
      <c r="BK50" s="140"/>
      <c r="BL50" s="215"/>
      <c r="BM50" s="215"/>
      <c r="BN50" s="215"/>
      <c r="BO50" s="271"/>
      <c r="BP50" s="134"/>
      <c r="BQ50" s="67"/>
      <c r="BR50" s="67"/>
      <c r="BS50" s="135"/>
      <c r="BT50" s="134"/>
      <c r="BU50" s="67"/>
      <c r="BV50" s="199"/>
      <c r="BW50" s="280"/>
      <c r="BX50" s="334" t="str">
        <f t="shared" si="4"/>
        <v/>
      </c>
      <c r="BY50" s="134"/>
      <c r="BZ50" s="67"/>
      <c r="CA50" s="67"/>
      <c r="CB50" s="67"/>
      <c r="CC50" s="67"/>
      <c r="CD50" s="252" t="str">
        <f t="shared" si="5"/>
        <v/>
      </c>
      <c r="CE50" s="197" t="str">
        <f t="shared" si="6"/>
        <v/>
      </c>
      <c r="CF50" s="327" t="str">
        <f t="shared" si="7"/>
        <v/>
      </c>
      <c r="CG50" s="72" t="str">
        <f t="shared" si="9"/>
        <v/>
      </c>
      <c r="CH50" s="95"/>
      <c r="CI50" s="27" t="e">
        <f>VLOOKUP(B50,Facility_Information!$B$6:$O$136,14,FALSE)</f>
        <v>#N/A</v>
      </c>
      <c r="CJ50">
        <f t="shared" si="2"/>
        <v>0</v>
      </c>
      <c r="CK50">
        <f t="shared" si="3"/>
        <v>0</v>
      </c>
      <c r="CL50">
        <f>IF(CK50&gt;0,SUM($CK$6:CK50),0)</f>
        <v>0</v>
      </c>
      <c r="CM50" s="182" t="str">
        <f t="shared" si="8"/>
        <v/>
      </c>
    </row>
    <row r="51" spans="1:91" ht="132" customHeight="1" x14ac:dyDescent="0.3">
      <c r="A51" s="80"/>
      <c r="B51" s="251"/>
      <c r="C51" s="215"/>
      <c r="D51" s="215"/>
      <c r="E51" s="215"/>
      <c r="F51" s="215"/>
      <c r="G51" s="216"/>
      <c r="H51" s="217"/>
      <c r="I51" s="200"/>
      <c r="J51" s="264"/>
      <c r="K51" s="140"/>
      <c r="L51" s="135"/>
      <c r="M51" s="261"/>
      <c r="N51" s="172"/>
      <c r="O51" s="160"/>
      <c r="P51" s="161"/>
      <c r="Q51" s="141"/>
      <c r="R51" s="170"/>
      <c r="S51" s="140"/>
      <c r="T51" s="67"/>
      <c r="U51" s="67"/>
      <c r="V51" s="135"/>
      <c r="W51" s="140"/>
      <c r="X51" s="135"/>
      <c r="Y51" s="134"/>
      <c r="Z51" s="67"/>
      <c r="AA51" s="67"/>
      <c r="AB51" s="135"/>
      <c r="AC51" s="141"/>
      <c r="AD51" s="115"/>
      <c r="AE51" s="115"/>
      <c r="AF51" s="269"/>
      <c r="AG51" s="134"/>
      <c r="AH51" s="67"/>
      <c r="AI51" s="67"/>
      <c r="AJ51" s="135"/>
      <c r="AK51" s="140"/>
      <c r="AL51" s="215"/>
      <c r="AM51" s="215"/>
      <c r="AN51" s="215"/>
      <c r="AO51" s="215"/>
      <c r="AP51" s="271"/>
      <c r="AQ51" s="273"/>
      <c r="AR51" s="140"/>
      <c r="AS51" s="271"/>
      <c r="AT51" s="140"/>
      <c r="AU51" s="215"/>
      <c r="AV51" s="215"/>
      <c r="AW51" s="215"/>
      <c r="AX51" s="271"/>
      <c r="AY51" s="277"/>
      <c r="AZ51" s="218"/>
      <c r="BA51" s="218"/>
      <c r="BB51" s="332"/>
      <c r="BC51" s="134"/>
      <c r="BD51" s="67"/>
      <c r="BE51" s="199"/>
      <c r="BF51" s="280"/>
      <c r="BG51" s="261"/>
      <c r="BH51" s="271"/>
      <c r="BI51" s="140"/>
      <c r="BJ51" s="271"/>
      <c r="BK51" s="140"/>
      <c r="BL51" s="215"/>
      <c r="BM51" s="215"/>
      <c r="BN51" s="215"/>
      <c r="BO51" s="271"/>
      <c r="BP51" s="134"/>
      <c r="BQ51" s="67"/>
      <c r="BR51" s="67"/>
      <c r="BS51" s="135"/>
      <c r="BT51" s="134"/>
      <c r="BU51" s="67"/>
      <c r="BV51" s="199"/>
      <c r="BW51" s="280"/>
      <c r="BX51" s="334" t="str">
        <f t="shared" si="4"/>
        <v/>
      </c>
      <c r="BY51" s="134"/>
      <c r="BZ51" s="67"/>
      <c r="CA51" s="67"/>
      <c r="CB51" s="67"/>
      <c r="CC51" s="67"/>
      <c r="CD51" s="252" t="str">
        <f t="shared" si="5"/>
        <v/>
      </c>
      <c r="CE51" s="197" t="str">
        <f t="shared" si="6"/>
        <v/>
      </c>
      <c r="CF51" s="327" t="str">
        <f t="shared" si="7"/>
        <v/>
      </c>
      <c r="CG51" s="72" t="str">
        <f t="shared" si="9"/>
        <v/>
      </c>
      <c r="CH51" s="95"/>
      <c r="CI51" s="27" t="e">
        <f>VLOOKUP(B51,Facility_Information!$B$6:$O$136,14,FALSE)</f>
        <v>#N/A</v>
      </c>
      <c r="CJ51">
        <f t="shared" si="2"/>
        <v>0</v>
      </c>
      <c r="CK51">
        <f t="shared" si="3"/>
        <v>0</v>
      </c>
      <c r="CL51">
        <f>IF(CK51&gt;0,SUM($CK$6:CK51),0)</f>
        <v>0</v>
      </c>
      <c r="CM51" s="182" t="str">
        <f t="shared" si="8"/>
        <v/>
      </c>
    </row>
    <row r="52" spans="1:91" ht="132" customHeight="1" x14ac:dyDescent="0.3">
      <c r="A52" s="80"/>
      <c r="B52" s="251"/>
      <c r="C52" s="215"/>
      <c r="D52" s="215"/>
      <c r="E52" s="215"/>
      <c r="F52" s="215"/>
      <c r="G52" s="216"/>
      <c r="H52" s="217"/>
      <c r="I52" s="200"/>
      <c r="J52" s="264"/>
      <c r="K52" s="140"/>
      <c r="L52" s="135"/>
      <c r="M52" s="261"/>
      <c r="N52" s="172"/>
      <c r="O52" s="160"/>
      <c r="P52" s="161"/>
      <c r="Q52" s="141"/>
      <c r="R52" s="170"/>
      <c r="S52" s="140"/>
      <c r="T52" s="67"/>
      <c r="U52" s="67"/>
      <c r="V52" s="135"/>
      <c r="W52" s="140"/>
      <c r="X52" s="135"/>
      <c r="Y52" s="134"/>
      <c r="Z52" s="67"/>
      <c r="AA52" s="67"/>
      <c r="AB52" s="135"/>
      <c r="AC52" s="141"/>
      <c r="AD52" s="115"/>
      <c r="AE52" s="115"/>
      <c r="AF52" s="269"/>
      <c r="AG52" s="134"/>
      <c r="AH52" s="67"/>
      <c r="AI52" s="67"/>
      <c r="AJ52" s="135"/>
      <c r="AK52" s="140"/>
      <c r="AL52" s="215"/>
      <c r="AM52" s="215"/>
      <c r="AN52" s="215"/>
      <c r="AO52" s="215"/>
      <c r="AP52" s="271"/>
      <c r="AQ52" s="273"/>
      <c r="AR52" s="140"/>
      <c r="AS52" s="271"/>
      <c r="AT52" s="140"/>
      <c r="AU52" s="215"/>
      <c r="AV52" s="215"/>
      <c r="AW52" s="215"/>
      <c r="AX52" s="271"/>
      <c r="AY52" s="277"/>
      <c r="AZ52" s="218"/>
      <c r="BA52" s="218"/>
      <c r="BB52" s="332"/>
      <c r="BC52" s="134"/>
      <c r="BD52" s="67"/>
      <c r="BE52" s="199"/>
      <c r="BF52" s="280"/>
      <c r="BG52" s="261"/>
      <c r="BH52" s="271"/>
      <c r="BI52" s="140"/>
      <c r="BJ52" s="271"/>
      <c r="BK52" s="140"/>
      <c r="BL52" s="215"/>
      <c r="BM52" s="215"/>
      <c r="BN52" s="215"/>
      <c r="BO52" s="271"/>
      <c r="BP52" s="134"/>
      <c r="BQ52" s="67"/>
      <c r="BR52" s="67"/>
      <c r="BS52" s="135"/>
      <c r="BT52" s="134"/>
      <c r="BU52" s="67"/>
      <c r="BV52" s="199"/>
      <c r="BW52" s="280"/>
      <c r="BX52" s="334" t="str">
        <f t="shared" si="4"/>
        <v/>
      </c>
      <c r="BY52" s="134"/>
      <c r="BZ52" s="67"/>
      <c r="CA52" s="67"/>
      <c r="CB52" s="67"/>
      <c r="CC52" s="67"/>
      <c r="CD52" s="252" t="str">
        <f t="shared" si="5"/>
        <v/>
      </c>
      <c r="CE52" s="197" t="str">
        <f t="shared" si="6"/>
        <v/>
      </c>
      <c r="CF52" s="327" t="str">
        <f t="shared" si="7"/>
        <v/>
      </c>
      <c r="CG52" s="72" t="str">
        <f t="shared" si="9"/>
        <v/>
      </c>
      <c r="CH52" s="95"/>
      <c r="CI52" s="27" t="e">
        <f>VLOOKUP(B52,Facility_Information!$B$6:$O$136,14,FALSE)</f>
        <v>#N/A</v>
      </c>
      <c r="CJ52">
        <f t="shared" si="2"/>
        <v>0</v>
      </c>
      <c r="CK52">
        <f t="shared" si="3"/>
        <v>0</v>
      </c>
      <c r="CL52">
        <f>IF(CK52&gt;0,SUM($CK$6:CK52),0)</f>
        <v>0</v>
      </c>
      <c r="CM52" s="182" t="str">
        <f t="shared" si="8"/>
        <v/>
      </c>
    </row>
    <row r="53" spans="1:91" ht="132" customHeight="1" x14ac:dyDescent="0.3">
      <c r="A53" s="80"/>
      <c r="B53" s="251"/>
      <c r="C53" s="215"/>
      <c r="D53" s="215"/>
      <c r="E53" s="215"/>
      <c r="F53" s="215"/>
      <c r="G53" s="216"/>
      <c r="H53" s="217"/>
      <c r="I53" s="200"/>
      <c r="J53" s="264"/>
      <c r="K53" s="140"/>
      <c r="L53" s="135"/>
      <c r="M53" s="261"/>
      <c r="N53" s="172"/>
      <c r="O53" s="160"/>
      <c r="P53" s="161"/>
      <c r="Q53" s="141"/>
      <c r="R53" s="170"/>
      <c r="S53" s="140"/>
      <c r="T53" s="67"/>
      <c r="U53" s="67"/>
      <c r="V53" s="135"/>
      <c r="W53" s="140"/>
      <c r="X53" s="135"/>
      <c r="Y53" s="134"/>
      <c r="Z53" s="67"/>
      <c r="AA53" s="67"/>
      <c r="AB53" s="135"/>
      <c r="AC53" s="141"/>
      <c r="AD53" s="115"/>
      <c r="AE53" s="115"/>
      <c r="AF53" s="269"/>
      <c r="AG53" s="134"/>
      <c r="AH53" s="67"/>
      <c r="AI53" s="67"/>
      <c r="AJ53" s="135"/>
      <c r="AK53" s="140"/>
      <c r="AL53" s="215"/>
      <c r="AM53" s="215"/>
      <c r="AN53" s="215"/>
      <c r="AO53" s="215"/>
      <c r="AP53" s="271"/>
      <c r="AQ53" s="273"/>
      <c r="AR53" s="140"/>
      <c r="AS53" s="271"/>
      <c r="AT53" s="140"/>
      <c r="AU53" s="215"/>
      <c r="AV53" s="215"/>
      <c r="AW53" s="215"/>
      <c r="AX53" s="271"/>
      <c r="AY53" s="277"/>
      <c r="AZ53" s="218"/>
      <c r="BA53" s="218"/>
      <c r="BB53" s="332"/>
      <c r="BC53" s="134"/>
      <c r="BD53" s="67"/>
      <c r="BE53" s="199"/>
      <c r="BF53" s="280"/>
      <c r="BG53" s="261"/>
      <c r="BH53" s="271"/>
      <c r="BI53" s="140"/>
      <c r="BJ53" s="271"/>
      <c r="BK53" s="140"/>
      <c r="BL53" s="215"/>
      <c r="BM53" s="215"/>
      <c r="BN53" s="215"/>
      <c r="BO53" s="271"/>
      <c r="BP53" s="134"/>
      <c r="BQ53" s="67"/>
      <c r="BR53" s="67"/>
      <c r="BS53" s="135"/>
      <c r="BT53" s="134"/>
      <c r="BU53" s="67"/>
      <c r="BV53" s="199"/>
      <c r="BW53" s="280"/>
      <c r="BX53" s="334" t="str">
        <f t="shared" si="4"/>
        <v/>
      </c>
      <c r="BY53" s="134"/>
      <c r="BZ53" s="67"/>
      <c r="CA53" s="67"/>
      <c r="CB53" s="67"/>
      <c r="CC53" s="67"/>
      <c r="CD53" s="252" t="str">
        <f t="shared" si="5"/>
        <v/>
      </c>
      <c r="CE53" s="197" t="str">
        <f t="shared" si="6"/>
        <v/>
      </c>
      <c r="CF53" s="327" t="str">
        <f t="shared" si="7"/>
        <v/>
      </c>
      <c r="CG53" s="72" t="str">
        <f t="shared" si="9"/>
        <v/>
      </c>
      <c r="CH53" s="95"/>
      <c r="CI53" s="27" t="e">
        <f>VLOOKUP(B53,Facility_Information!$B$6:$O$136,14,FALSE)</f>
        <v>#N/A</v>
      </c>
      <c r="CJ53">
        <f t="shared" si="2"/>
        <v>0</v>
      </c>
      <c r="CK53">
        <f t="shared" si="3"/>
        <v>0</v>
      </c>
      <c r="CL53">
        <f>IF(CK53&gt;0,SUM($CK$6:CK53),0)</f>
        <v>0</v>
      </c>
      <c r="CM53" s="182" t="str">
        <f t="shared" si="8"/>
        <v/>
      </c>
    </row>
    <row r="54" spans="1:91" ht="132" customHeight="1" thickBot="1" x14ac:dyDescent="0.35">
      <c r="A54" s="81"/>
      <c r="B54" s="251"/>
      <c r="C54" s="215"/>
      <c r="D54" s="215"/>
      <c r="E54" s="215"/>
      <c r="F54" s="215"/>
      <c r="G54" s="216"/>
      <c r="H54" s="217"/>
      <c r="I54" s="200"/>
      <c r="J54" s="264"/>
      <c r="K54" s="140"/>
      <c r="L54" s="135"/>
      <c r="M54" s="261"/>
      <c r="N54" s="172"/>
      <c r="O54" s="160"/>
      <c r="P54" s="161"/>
      <c r="Q54" s="141"/>
      <c r="R54" s="170"/>
      <c r="S54" s="140"/>
      <c r="T54" s="67"/>
      <c r="U54" s="67"/>
      <c r="V54" s="135"/>
      <c r="W54" s="140"/>
      <c r="X54" s="135"/>
      <c r="Y54" s="134"/>
      <c r="Z54" s="67"/>
      <c r="AA54" s="67"/>
      <c r="AB54" s="135"/>
      <c r="AC54" s="141"/>
      <c r="AD54" s="115"/>
      <c r="AE54" s="115"/>
      <c r="AF54" s="269"/>
      <c r="AG54" s="134"/>
      <c r="AH54" s="67"/>
      <c r="AI54" s="67"/>
      <c r="AJ54" s="135"/>
      <c r="AK54" s="140"/>
      <c r="AL54" s="215"/>
      <c r="AM54" s="215"/>
      <c r="AN54" s="215"/>
      <c r="AO54" s="215"/>
      <c r="AP54" s="271"/>
      <c r="AQ54" s="273"/>
      <c r="AR54" s="140"/>
      <c r="AS54" s="271"/>
      <c r="AT54" s="140"/>
      <c r="AU54" s="215"/>
      <c r="AV54" s="215"/>
      <c r="AW54" s="215"/>
      <c r="AX54" s="271"/>
      <c r="AY54" s="277"/>
      <c r="AZ54" s="218"/>
      <c r="BA54" s="218"/>
      <c r="BB54" s="332"/>
      <c r="BC54" s="134"/>
      <c r="BD54" s="67"/>
      <c r="BE54" s="199"/>
      <c r="BF54" s="280"/>
      <c r="BG54" s="261"/>
      <c r="BH54" s="271"/>
      <c r="BI54" s="140"/>
      <c r="BJ54" s="271"/>
      <c r="BK54" s="140"/>
      <c r="BL54" s="215"/>
      <c r="BM54" s="215"/>
      <c r="BN54" s="215"/>
      <c r="BO54" s="271"/>
      <c r="BP54" s="134"/>
      <c r="BQ54" s="67"/>
      <c r="BR54" s="67"/>
      <c r="BS54" s="135"/>
      <c r="BT54" s="134"/>
      <c r="BU54" s="67"/>
      <c r="BV54" s="199"/>
      <c r="BW54" s="280"/>
      <c r="BX54" s="334" t="str">
        <f t="shared" si="4"/>
        <v/>
      </c>
      <c r="BY54" s="134"/>
      <c r="BZ54" s="67"/>
      <c r="CA54" s="67"/>
      <c r="CB54" s="67"/>
      <c r="CC54" s="67"/>
      <c r="CD54" s="252" t="str">
        <f t="shared" si="5"/>
        <v/>
      </c>
      <c r="CE54" s="197" t="str">
        <f t="shared" si="6"/>
        <v/>
      </c>
      <c r="CF54" s="327" t="str">
        <f t="shared" si="7"/>
        <v/>
      </c>
      <c r="CG54" s="72" t="str">
        <f t="shared" si="9"/>
        <v/>
      </c>
      <c r="CH54" s="95"/>
      <c r="CI54" s="27" t="e">
        <f>VLOOKUP(B54,Facility_Information!$B$6:$O$136,14,FALSE)</f>
        <v>#N/A</v>
      </c>
      <c r="CJ54">
        <f t="shared" si="2"/>
        <v>0</v>
      </c>
      <c r="CK54">
        <f t="shared" si="3"/>
        <v>0</v>
      </c>
      <c r="CL54">
        <f>IF(CK54&gt;0,SUM($CK$6:CK54),0)</f>
        <v>0</v>
      </c>
      <c r="CM54" s="182" t="str">
        <f t="shared" si="8"/>
        <v/>
      </c>
    </row>
    <row r="55" spans="1:91" ht="132" customHeight="1" thickTop="1" x14ac:dyDescent="0.3">
      <c r="A55" s="82"/>
      <c r="B55" s="251"/>
      <c r="C55" s="215"/>
      <c r="D55" s="215"/>
      <c r="E55" s="215"/>
      <c r="F55" s="215"/>
      <c r="G55" s="216"/>
      <c r="H55" s="217"/>
      <c r="I55" s="200"/>
      <c r="J55" s="264"/>
      <c r="K55" s="140"/>
      <c r="L55" s="135"/>
      <c r="M55" s="261"/>
      <c r="N55" s="172"/>
      <c r="O55" s="160"/>
      <c r="P55" s="161"/>
      <c r="Q55" s="141"/>
      <c r="R55" s="170"/>
      <c r="S55" s="140"/>
      <c r="T55" s="67"/>
      <c r="U55" s="67"/>
      <c r="V55" s="135"/>
      <c r="W55" s="140"/>
      <c r="X55" s="135"/>
      <c r="Y55" s="134"/>
      <c r="Z55" s="67"/>
      <c r="AA55" s="67"/>
      <c r="AB55" s="135"/>
      <c r="AC55" s="141"/>
      <c r="AD55" s="115"/>
      <c r="AE55" s="115"/>
      <c r="AF55" s="269"/>
      <c r="AG55" s="134"/>
      <c r="AH55" s="67"/>
      <c r="AI55" s="67"/>
      <c r="AJ55" s="135"/>
      <c r="AK55" s="140"/>
      <c r="AL55" s="215"/>
      <c r="AM55" s="215"/>
      <c r="AN55" s="215"/>
      <c r="AO55" s="215"/>
      <c r="AP55" s="271"/>
      <c r="AQ55" s="273"/>
      <c r="AR55" s="140"/>
      <c r="AS55" s="271"/>
      <c r="AT55" s="140"/>
      <c r="AU55" s="215"/>
      <c r="AV55" s="215"/>
      <c r="AW55" s="215"/>
      <c r="AX55" s="271"/>
      <c r="AY55" s="277"/>
      <c r="AZ55" s="218"/>
      <c r="BA55" s="218"/>
      <c r="BB55" s="332"/>
      <c r="BC55" s="134"/>
      <c r="BD55" s="67"/>
      <c r="BE55" s="199"/>
      <c r="BF55" s="280"/>
      <c r="BG55" s="261"/>
      <c r="BH55" s="271"/>
      <c r="BI55" s="140"/>
      <c r="BJ55" s="271"/>
      <c r="BK55" s="140"/>
      <c r="BL55" s="215"/>
      <c r="BM55" s="215"/>
      <c r="BN55" s="215"/>
      <c r="BO55" s="271"/>
      <c r="BP55" s="134"/>
      <c r="BQ55" s="67"/>
      <c r="BR55" s="67"/>
      <c r="BS55" s="135"/>
      <c r="BT55" s="134"/>
      <c r="BU55" s="67"/>
      <c r="BV55" s="199"/>
      <c r="BW55" s="280"/>
      <c r="BX55" s="334" t="str">
        <f t="shared" si="4"/>
        <v/>
      </c>
      <c r="BY55" s="134"/>
      <c r="BZ55" s="67"/>
      <c r="CA55" s="67"/>
      <c r="CB55" s="67"/>
      <c r="CC55" s="67"/>
      <c r="CD55" s="252" t="str">
        <f t="shared" si="5"/>
        <v/>
      </c>
      <c r="CE55" s="197" t="str">
        <f t="shared" si="6"/>
        <v/>
      </c>
      <c r="CF55" s="327" t="str">
        <f t="shared" si="7"/>
        <v/>
      </c>
      <c r="CG55" s="72" t="str">
        <f t="shared" si="9"/>
        <v/>
      </c>
      <c r="CH55" s="95"/>
      <c r="CI55" s="27" t="e">
        <f>VLOOKUP(B55,Facility_Information!$B$6:$O$136,14,FALSE)</f>
        <v>#N/A</v>
      </c>
      <c r="CJ55">
        <f t="shared" si="2"/>
        <v>0</v>
      </c>
      <c r="CK55">
        <f t="shared" si="3"/>
        <v>0</v>
      </c>
      <c r="CL55">
        <f>IF(CK55&gt;0,SUM($CK$6:CK55),0)</f>
        <v>0</v>
      </c>
      <c r="CM55" s="182" t="str">
        <f t="shared" si="8"/>
        <v/>
      </c>
    </row>
    <row r="56" spans="1:91" ht="132" customHeight="1" x14ac:dyDescent="0.3">
      <c r="A56" s="82"/>
      <c r="B56" s="251"/>
      <c r="C56" s="215"/>
      <c r="D56" s="215"/>
      <c r="E56" s="215"/>
      <c r="F56" s="215"/>
      <c r="G56" s="216"/>
      <c r="H56" s="217"/>
      <c r="I56" s="200"/>
      <c r="J56" s="264"/>
      <c r="K56" s="140"/>
      <c r="L56" s="135"/>
      <c r="M56" s="261"/>
      <c r="N56" s="172"/>
      <c r="O56" s="160"/>
      <c r="P56" s="161"/>
      <c r="Q56" s="141"/>
      <c r="R56" s="170"/>
      <c r="S56" s="140"/>
      <c r="T56" s="67"/>
      <c r="U56" s="67"/>
      <c r="V56" s="135"/>
      <c r="W56" s="140"/>
      <c r="X56" s="135"/>
      <c r="Y56" s="134"/>
      <c r="Z56" s="67"/>
      <c r="AA56" s="67"/>
      <c r="AB56" s="135"/>
      <c r="AC56" s="141"/>
      <c r="AD56" s="115"/>
      <c r="AE56" s="115"/>
      <c r="AF56" s="269"/>
      <c r="AG56" s="134"/>
      <c r="AH56" s="67"/>
      <c r="AI56" s="67"/>
      <c r="AJ56" s="135"/>
      <c r="AK56" s="140"/>
      <c r="AL56" s="215"/>
      <c r="AM56" s="215"/>
      <c r="AN56" s="215"/>
      <c r="AO56" s="215"/>
      <c r="AP56" s="271"/>
      <c r="AQ56" s="273"/>
      <c r="AR56" s="140"/>
      <c r="AS56" s="271"/>
      <c r="AT56" s="140"/>
      <c r="AU56" s="215"/>
      <c r="AV56" s="215"/>
      <c r="AW56" s="215"/>
      <c r="AX56" s="271"/>
      <c r="AY56" s="277"/>
      <c r="AZ56" s="218"/>
      <c r="BA56" s="218"/>
      <c r="BB56" s="332"/>
      <c r="BC56" s="134"/>
      <c r="BD56" s="67"/>
      <c r="BE56" s="199"/>
      <c r="BF56" s="280"/>
      <c r="BG56" s="261"/>
      <c r="BH56" s="271"/>
      <c r="BI56" s="140"/>
      <c r="BJ56" s="271"/>
      <c r="BK56" s="140"/>
      <c r="BL56" s="215"/>
      <c r="BM56" s="215"/>
      <c r="BN56" s="215"/>
      <c r="BO56" s="271"/>
      <c r="BP56" s="134"/>
      <c r="BQ56" s="67"/>
      <c r="BR56" s="67"/>
      <c r="BS56" s="135"/>
      <c r="BT56" s="134"/>
      <c r="BU56" s="67"/>
      <c r="BV56" s="199"/>
      <c r="BW56" s="280"/>
      <c r="BX56" s="334" t="str">
        <f t="shared" si="4"/>
        <v/>
      </c>
      <c r="BY56" s="134"/>
      <c r="BZ56" s="67"/>
      <c r="CA56" s="67"/>
      <c r="CB56" s="67"/>
      <c r="CC56" s="67"/>
      <c r="CD56" s="252" t="str">
        <f t="shared" si="5"/>
        <v/>
      </c>
      <c r="CE56" s="197" t="str">
        <f t="shared" si="6"/>
        <v/>
      </c>
      <c r="CF56" s="327" t="str">
        <f t="shared" si="7"/>
        <v/>
      </c>
      <c r="CG56" s="72" t="str">
        <f t="shared" si="9"/>
        <v/>
      </c>
      <c r="CH56" s="95"/>
      <c r="CI56" s="27" t="e">
        <f>VLOOKUP(B56,Facility_Information!$B$6:$O$136,14,FALSE)</f>
        <v>#N/A</v>
      </c>
      <c r="CJ56">
        <f t="shared" si="2"/>
        <v>0</v>
      </c>
      <c r="CK56">
        <f t="shared" si="3"/>
        <v>0</v>
      </c>
      <c r="CL56">
        <f>IF(CK56&gt;0,SUM($CK$6:CK56),0)</f>
        <v>0</v>
      </c>
      <c r="CM56" s="182" t="str">
        <f t="shared" si="8"/>
        <v/>
      </c>
    </row>
    <row r="57" spans="1:91" ht="132" customHeight="1" x14ac:dyDescent="0.3">
      <c r="A57" s="82"/>
      <c r="B57" s="251"/>
      <c r="C57" s="215"/>
      <c r="D57" s="215"/>
      <c r="E57" s="215"/>
      <c r="F57" s="215"/>
      <c r="G57" s="216"/>
      <c r="H57" s="217"/>
      <c r="I57" s="200"/>
      <c r="J57" s="264"/>
      <c r="K57" s="140"/>
      <c r="L57" s="135"/>
      <c r="M57" s="261"/>
      <c r="N57" s="172"/>
      <c r="O57" s="160"/>
      <c r="P57" s="161"/>
      <c r="Q57" s="141"/>
      <c r="R57" s="170"/>
      <c r="S57" s="140"/>
      <c r="T57" s="67"/>
      <c r="U57" s="67"/>
      <c r="V57" s="135"/>
      <c r="W57" s="140"/>
      <c r="X57" s="135"/>
      <c r="Y57" s="134"/>
      <c r="Z57" s="67"/>
      <c r="AA57" s="67"/>
      <c r="AB57" s="135"/>
      <c r="AC57" s="141"/>
      <c r="AD57" s="115"/>
      <c r="AE57" s="115"/>
      <c r="AF57" s="269"/>
      <c r="AG57" s="134"/>
      <c r="AH57" s="67"/>
      <c r="AI57" s="67"/>
      <c r="AJ57" s="135"/>
      <c r="AK57" s="140"/>
      <c r="AL57" s="215"/>
      <c r="AM57" s="215"/>
      <c r="AN57" s="215"/>
      <c r="AO57" s="215"/>
      <c r="AP57" s="271"/>
      <c r="AQ57" s="273"/>
      <c r="AR57" s="140"/>
      <c r="AS57" s="271"/>
      <c r="AT57" s="140"/>
      <c r="AU57" s="215"/>
      <c r="AV57" s="215"/>
      <c r="AW57" s="215"/>
      <c r="AX57" s="271"/>
      <c r="AY57" s="277"/>
      <c r="AZ57" s="218"/>
      <c r="BA57" s="218"/>
      <c r="BB57" s="332"/>
      <c r="BC57" s="134"/>
      <c r="BD57" s="67"/>
      <c r="BE57" s="199"/>
      <c r="BF57" s="280"/>
      <c r="BG57" s="261"/>
      <c r="BH57" s="271"/>
      <c r="BI57" s="140"/>
      <c r="BJ57" s="271"/>
      <c r="BK57" s="140"/>
      <c r="BL57" s="215"/>
      <c r="BM57" s="215"/>
      <c r="BN57" s="215"/>
      <c r="BO57" s="271"/>
      <c r="BP57" s="134"/>
      <c r="BQ57" s="67"/>
      <c r="BR57" s="67"/>
      <c r="BS57" s="135"/>
      <c r="BT57" s="134"/>
      <c r="BU57" s="67"/>
      <c r="BV57" s="199"/>
      <c r="BW57" s="280"/>
      <c r="BX57" s="334" t="str">
        <f t="shared" si="4"/>
        <v/>
      </c>
      <c r="BY57" s="134"/>
      <c r="BZ57" s="67"/>
      <c r="CA57" s="67"/>
      <c r="CB57" s="67"/>
      <c r="CC57" s="67"/>
      <c r="CD57" s="252" t="str">
        <f t="shared" si="5"/>
        <v/>
      </c>
      <c r="CE57" s="197" t="str">
        <f t="shared" si="6"/>
        <v/>
      </c>
      <c r="CF57" s="327" t="str">
        <f t="shared" si="7"/>
        <v/>
      </c>
      <c r="CG57" s="72" t="str">
        <f t="shared" si="9"/>
        <v/>
      </c>
      <c r="CH57" s="95"/>
      <c r="CI57" s="27" t="e">
        <f>VLOOKUP(B57,Facility_Information!$B$6:$O$136,14,FALSE)</f>
        <v>#N/A</v>
      </c>
      <c r="CJ57">
        <f t="shared" si="2"/>
        <v>0</v>
      </c>
      <c r="CK57">
        <f t="shared" si="3"/>
        <v>0</v>
      </c>
      <c r="CL57">
        <f>IF(CK57&gt;0,SUM($CK$6:CK57),0)</f>
        <v>0</v>
      </c>
      <c r="CM57" s="182" t="str">
        <f t="shared" si="8"/>
        <v/>
      </c>
    </row>
    <row r="58" spans="1:91" ht="132" customHeight="1" x14ac:dyDescent="0.3">
      <c r="A58" s="82"/>
      <c r="B58" s="251"/>
      <c r="C58" s="215"/>
      <c r="D58" s="215"/>
      <c r="E58" s="215"/>
      <c r="F58" s="215"/>
      <c r="G58" s="216"/>
      <c r="H58" s="217"/>
      <c r="I58" s="200"/>
      <c r="J58" s="264"/>
      <c r="K58" s="140"/>
      <c r="L58" s="135"/>
      <c r="M58" s="261"/>
      <c r="N58" s="172"/>
      <c r="O58" s="160"/>
      <c r="P58" s="161"/>
      <c r="Q58" s="141"/>
      <c r="R58" s="170"/>
      <c r="S58" s="140"/>
      <c r="T58" s="67"/>
      <c r="U58" s="67"/>
      <c r="V58" s="135"/>
      <c r="W58" s="140"/>
      <c r="X58" s="135"/>
      <c r="Y58" s="134"/>
      <c r="Z58" s="67"/>
      <c r="AA58" s="67"/>
      <c r="AB58" s="135"/>
      <c r="AC58" s="141"/>
      <c r="AD58" s="115"/>
      <c r="AE58" s="115"/>
      <c r="AF58" s="269"/>
      <c r="AG58" s="134"/>
      <c r="AH58" s="67"/>
      <c r="AI58" s="67"/>
      <c r="AJ58" s="135"/>
      <c r="AK58" s="140"/>
      <c r="AL58" s="215"/>
      <c r="AM58" s="215"/>
      <c r="AN58" s="215"/>
      <c r="AO58" s="215"/>
      <c r="AP58" s="271"/>
      <c r="AQ58" s="273"/>
      <c r="AR58" s="140"/>
      <c r="AS58" s="271"/>
      <c r="AT58" s="140"/>
      <c r="AU58" s="215"/>
      <c r="AV58" s="215"/>
      <c r="AW58" s="215"/>
      <c r="AX58" s="271"/>
      <c r="AY58" s="277"/>
      <c r="AZ58" s="218"/>
      <c r="BA58" s="218"/>
      <c r="BB58" s="332"/>
      <c r="BC58" s="134"/>
      <c r="BD58" s="67"/>
      <c r="BE58" s="199"/>
      <c r="BF58" s="280"/>
      <c r="BG58" s="261"/>
      <c r="BH58" s="271"/>
      <c r="BI58" s="140"/>
      <c r="BJ58" s="271"/>
      <c r="BK58" s="140"/>
      <c r="BL58" s="215"/>
      <c r="BM58" s="215"/>
      <c r="BN58" s="215"/>
      <c r="BO58" s="271"/>
      <c r="BP58" s="134"/>
      <c r="BQ58" s="67"/>
      <c r="BR58" s="67"/>
      <c r="BS58" s="135"/>
      <c r="BT58" s="134"/>
      <c r="BU58" s="67"/>
      <c r="BV58" s="199"/>
      <c r="BW58" s="280"/>
      <c r="BX58" s="334" t="str">
        <f t="shared" si="4"/>
        <v/>
      </c>
      <c r="BY58" s="134"/>
      <c r="BZ58" s="67"/>
      <c r="CA58" s="67"/>
      <c r="CB58" s="67"/>
      <c r="CC58" s="67"/>
      <c r="CD58" s="252" t="str">
        <f t="shared" si="5"/>
        <v/>
      </c>
      <c r="CE58" s="197" t="str">
        <f t="shared" si="6"/>
        <v/>
      </c>
      <c r="CF58" s="327" t="str">
        <f t="shared" si="7"/>
        <v/>
      </c>
      <c r="CG58" s="72" t="str">
        <f t="shared" si="9"/>
        <v/>
      </c>
      <c r="CH58" s="95"/>
      <c r="CI58" s="27" t="e">
        <f>VLOOKUP(B58,Facility_Information!$B$6:$O$136,14,FALSE)</f>
        <v>#N/A</v>
      </c>
      <c r="CJ58">
        <f t="shared" si="2"/>
        <v>0</v>
      </c>
      <c r="CK58">
        <f t="shared" si="3"/>
        <v>0</v>
      </c>
      <c r="CL58">
        <f>IF(CK58&gt;0,SUM($CK$6:CK58),0)</f>
        <v>0</v>
      </c>
      <c r="CM58" s="182" t="str">
        <f t="shared" si="8"/>
        <v/>
      </c>
    </row>
    <row r="59" spans="1:91" ht="132" customHeight="1" x14ac:dyDescent="0.3">
      <c r="A59" s="82"/>
      <c r="B59" s="251"/>
      <c r="C59" s="215"/>
      <c r="D59" s="215"/>
      <c r="E59" s="215"/>
      <c r="F59" s="215"/>
      <c r="G59" s="216"/>
      <c r="H59" s="217"/>
      <c r="I59" s="200"/>
      <c r="J59" s="264"/>
      <c r="K59" s="140"/>
      <c r="L59" s="135"/>
      <c r="M59" s="261"/>
      <c r="N59" s="172"/>
      <c r="O59" s="160"/>
      <c r="P59" s="161"/>
      <c r="Q59" s="141"/>
      <c r="R59" s="170"/>
      <c r="S59" s="140"/>
      <c r="T59" s="67"/>
      <c r="U59" s="67"/>
      <c r="V59" s="135"/>
      <c r="W59" s="140"/>
      <c r="X59" s="135"/>
      <c r="Y59" s="134"/>
      <c r="Z59" s="67"/>
      <c r="AA59" s="67"/>
      <c r="AB59" s="135"/>
      <c r="AC59" s="141"/>
      <c r="AD59" s="115"/>
      <c r="AE59" s="115"/>
      <c r="AF59" s="269"/>
      <c r="AG59" s="134"/>
      <c r="AH59" s="67"/>
      <c r="AI59" s="67"/>
      <c r="AJ59" s="135"/>
      <c r="AK59" s="140"/>
      <c r="AL59" s="215"/>
      <c r="AM59" s="215"/>
      <c r="AN59" s="215"/>
      <c r="AO59" s="215"/>
      <c r="AP59" s="271"/>
      <c r="AQ59" s="273"/>
      <c r="AR59" s="140"/>
      <c r="AS59" s="271"/>
      <c r="AT59" s="140"/>
      <c r="AU59" s="215"/>
      <c r="AV59" s="215"/>
      <c r="AW59" s="215"/>
      <c r="AX59" s="271"/>
      <c r="AY59" s="277"/>
      <c r="AZ59" s="218"/>
      <c r="BA59" s="218"/>
      <c r="BB59" s="332"/>
      <c r="BC59" s="134"/>
      <c r="BD59" s="67"/>
      <c r="BE59" s="199"/>
      <c r="BF59" s="280"/>
      <c r="BG59" s="261"/>
      <c r="BH59" s="271"/>
      <c r="BI59" s="140"/>
      <c r="BJ59" s="271"/>
      <c r="BK59" s="140"/>
      <c r="BL59" s="215"/>
      <c r="BM59" s="215"/>
      <c r="BN59" s="215"/>
      <c r="BO59" s="271"/>
      <c r="BP59" s="134"/>
      <c r="BQ59" s="67"/>
      <c r="BR59" s="67"/>
      <c r="BS59" s="135"/>
      <c r="BT59" s="134"/>
      <c r="BU59" s="67"/>
      <c r="BV59" s="199"/>
      <c r="BW59" s="280"/>
      <c r="BX59" s="334" t="str">
        <f t="shared" si="4"/>
        <v/>
      </c>
      <c r="BY59" s="134"/>
      <c r="BZ59" s="67"/>
      <c r="CA59" s="67"/>
      <c r="CB59" s="67"/>
      <c r="CC59" s="67"/>
      <c r="CD59" s="252" t="str">
        <f t="shared" si="5"/>
        <v/>
      </c>
      <c r="CE59" s="197" t="str">
        <f t="shared" si="6"/>
        <v/>
      </c>
      <c r="CF59" s="327" t="str">
        <f t="shared" si="7"/>
        <v/>
      </c>
      <c r="CG59" s="72" t="str">
        <f t="shared" si="9"/>
        <v/>
      </c>
      <c r="CH59" s="95"/>
      <c r="CI59" s="27" t="e">
        <f>VLOOKUP(B59,Facility_Information!$B$6:$O$136,14,FALSE)</f>
        <v>#N/A</v>
      </c>
      <c r="CJ59">
        <f t="shared" si="2"/>
        <v>0</v>
      </c>
      <c r="CK59">
        <f t="shared" si="3"/>
        <v>0</v>
      </c>
      <c r="CL59">
        <f>IF(CK59&gt;0,SUM($CK$6:CK59),0)</f>
        <v>0</v>
      </c>
      <c r="CM59" s="182" t="str">
        <f t="shared" si="8"/>
        <v/>
      </c>
    </row>
    <row r="60" spans="1:91" ht="132" customHeight="1" x14ac:dyDescent="0.3">
      <c r="A60" s="82"/>
      <c r="B60" s="251"/>
      <c r="C60" s="215"/>
      <c r="D60" s="215"/>
      <c r="E60" s="215"/>
      <c r="F60" s="215"/>
      <c r="G60" s="216"/>
      <c r="H60" s="217"/>
      <c r="I60" s="200"/>
      <c r="J60" s="264"/>
      <c r="K60" s="140"/>
      <c r="L60" s="135"/>
      <c r="M60" s="261"/>
      <c r="N60" s="172"/>
      <c r="O60" s="160"/>
      <c r="P60" s="161"/>
      <c r="Q60" s="141"/>
      <c r="R60" s="170"/>
      <c r="S60" s="140"/>
      <c r="T60" s="67"/>
      <c r="U60" s="67"/>
      <c r="V60" s="135"/>
      <c r="W60" s="140"/>
      <c r="X60" s="135"/>
      <c r="Y60" s="134"/>
      <c r="Z60" s="67"/>
      <c r="AA60" s="67"/>
      <c r="AB60" s="135"/>
      <c r="AC60" s="141"/>
      <c r="AD60" s="115"/>
      <c r="AE60" s="115"/>
      <c r="AF60" s="269"/>
      <c r="AG60" s="134"/>
      <c r="AH60" s="67"/>
      <c r="AI60" s="67"/>
      <c r="AJ60" s="135"/>
      <c r="AK60" s="140"/>
      <c r="AL60" s="215"/>
      <c r="AM60" s="215"/>
      <c r="AN60" s="215"/>
      <c r="AO60" s="215"/>
      <c r="AP60" s="271"/>
      <c r="AQ60" s="273"/>
      <c r="AR60" s="140"/>
      <c r="AS60" s="271"/>
      <c r="AT60" s="140"/>
      <c r="AU60" s="215"/>
      <c r="AV60" s="215"/>
      <c r="AW60" s="215"/>
      <c r="AX60" s="271"/>
      <c r="AY60" s="277"/>
      <c r="AZ60" s="218"/>
      <c r="BA60" s="218"/>
      <c r="BB60" s="332"/>
      <c r="BC60" s="134"/>
      <c r="BD60" s="67"/>
      <c r="BE60" s="199"/>
      <c r="BF60" s="280"/>
      <c r="BG60" s="261"/>
      <c r="BH60" s="271"/>
      <c r="BI60" s="140"/>
      <c r="BJ60" s="271"/>
      <c r="BK60" s="140"/>
      <c r="BL60" s="215"/>
      <c r="BM60" s="215"/>
      <c r="BN60" s="215"/>
      <c r="BO60" s="271"/>
      <c r="BP60" s="134"/>
      <c r="BQ60" s="67"/>
      <c r="BR60" s="67"/>
      <c r="BS60" s="135"/>
      <c r="BT60" s="134"/>
      <c r="BU60" s="67"/>
      <c r="BV60" s="199"/>
      <c r="BW60" s="280"/>
      <c r="BX60" s="334" t="str">
        <f t="shared" si="4"/>
        <v/>
      </c>
      <c r="BY60" s="134"/>
      <c r="BZ60" s="67"/>
      <c r="CA60" s="67"/>
      <c r="CB60" s="67"/>
      <c r="CC60" s="67"/>
      <c r="CD60" s="252" t="str">
        <f t="shared" si="5"/>
        <v/>
      </c>
      <c r="CE60" s="197" t="str">
        <f t="shared" si="6"/>
        <v/>
      </c>
      <c r="CF60" s="327" t="str">
        <f t="shared" si="7"/>
        <v/>
      </c>
      <c r="CG60" s="72" t="str">
        <f t="shared" si="9"/>
        <v/>
      </c>
      <c r="CH60" s="95"/>
      <c r="CI60" s="27" t="e">
        <f>VLOOKUP(B60,Facility_Information!$B$6:$O$136,14,FALSE)</f>
        <v>#N/A</v>
      </c>
      <c r="CJ60">
        <f t="shared" si="2"/>
        <v>0</v>
      </c>
      <c r="CK60">
        <f t="shared" si="3"/>
        <v>0</v>
      </c>
      <c r="CL60">
        <f>IF(CK60&gt;0,SUM($CK$6:CK60),0)</f>
        <v>0</v>
      </c>
      <c r="CM60" s="182" t="str">
        <f t="shared" si="8"/>
        <v/>
      </c>
    </row>
    <row r="61" spans="1:91" ht="132" customHeight="1" x14ac:dyDescent="0.3">
      <c r="A61" s="82"/>
      <c r="B61" s="251"/>
      <c r="C61" s="215"/>
      <c r="D61" s="215"/>
      <c r="E61" s="215"/>
      <c r="F61" s="215"/>
      <c r="G61" s="216"/>
      <c r="H61" s="217"/>
      <c r="I61" s="200"/>
      <c r="J61" s="264"/>
      <c r="K61" s="140"/>
      <c r="L61" s="135"/>
      <c r="M61" s="261"/>
      <c r="N61" s="172"/>
      <c r="O61" s="160"/>
      <c r="P61" s="161"/>
      <c r="Q61" s="141"/>
      <c r="R61" s="170"/>
      <c r="S61" s="140"/>
      <c r="T61" s="67"/>
      <c r="U61" s="67"/>
      <c r="V61" s="135"/>
      <c r="W61" s="140"/>
      <c r="X61" s="135"/>
      <c r="Y61" s="134"/>
      <c r="Z61" s="67"/>
      <c r="AA61" s="67"/>
      <c r="AB61" s="135"/>
      <c r="AC61" s="141"/>
      <c r="AD61" s="115"/>
      <c r="AE61" s="115"/>
      <c r="AF61" s="269"/>
      <c r="AG61" s="134"/>
      <c r="AH61" s="67"/>
      <c r="AI61" s="67"/>
      <c r="AJ61" s="135"/>
      <c r="AK61" s="140"/>
      <c r="AL61" s="215"/>
      <c r="AM61" s="215"/>
      <c r="AN61" s="215"/>
      <c r="AO61" s="215"/>
      <c r="AP61" s="271"/>
      <c r="AQ61" s="273"/>
      <c r="AR61" s="140"/>
      <c r="AS61" s="271"/>
      <c r="AT61" s="140"/>
      <c r="AU61" s="215"/>
      <c r="AV61" s="215"/>
      <c r="AW61" s="215"/>
      <c r="AX61" s="271"/>
      <c r="AY61" s="277"/>
      <c r="AZ61" s="218"/>
      <c r="BA61" s="218"/>
      <c r="BB61" s="332"/>
      <c r="BC61" s="134"/>
      <c r="BD61" s="67"/>
      <c r="BE61" s="199"/>
      <c r="BF61" s="280"/>
      <c r="BG61" s="261"/>
      <c r="BH61" s="271"/>
      <c r="BI61" s="140"/>
      <c r="BJ61" s="271"/>
      <c r="BK61" s="140"/>
      <c r="BL61" s="215"/>
      <c r="BM61" s="215"/>
      <c r="BN61" s="215"/>
      <c r="BO61" s="271"/>
      <c r="BP61" s="134"/>
      <c r="BQ61" s="67"/>
      <c r="BR61" s="67"/>
      <c r="BS61" s="135"/>
      <c r="BT61" s="134"/>
      <c r="BU61" s="67"/>
      <c r="BV61" s="199"/>
      <c r="BW61" s="280"/>
      <c r="BX61" s="334" t="str">
        <f t="shared" si="4"/>
        <v/>
      </c>
      <c r="BY61" s="134"/>
      <c r="BZ61" s="67"/>
      <c r="CA61" s="67"/>
      <c r="CB61" s="67"/>
      <c r="CC61" s="67"/>
      <c r="CD61" s="252" t="str">
        <f t="shared" si="5"/>
        <v/>
      </c>
      <c r="CE61" s="197" t="str">
        <f t="shared" si="6"/>
        <v/>
      </c>
      <c r="CF61" s="327" t="str">
        <f t="shared" si="7"/>
        <v/>
      </c>
      <c r="CG61" s="72" t="str">
        <f t="shared" si="9"/>
        <v/>
      </c>
      <c r="CH61" s="95"/>
      <c r="CI61" s="27" t="e">
        <f>VLOOKUP(B61,Facility_Information!$B$6:$O$136,14,FALSE)</f>
        <v>#N/A</v>
      </c>
      <c r="CJ61">
        <f t="shared" si="2"/>
        <v>0</v>
      </c>
      <c r="CK61">
        <f t="shared" si="3"/>
        <v>0</v>
      </c>
      <c r="CL61">
        <f>IF(CK61&gt;0,SUM($CK$6:CK61),0)</f>
        <v>0</v>
      </c>
      <c r="CM61" s="182" t="str">
        <f t="shared" si="8"/>
        <v/>
      </c>
    </row>
    <row r="62" spans="1:91" ht="132" customHeight="1" x14ac:dyDescent="0.3">
      <c r="A62" s="82"/>
      <c r="B62" s="251"/>
      <c r="C62" s="215"/>
      <c r="D62" s="215"/>
      <c r="E62" s="215"/>
      <c r="F62" s="215"/>
      <c r="G62" s="216"/>
      <c r="H62" s="217"/>
      <c r="I62" s="200"/>
      <c r="J62" s="264"/>
      <c r="K62" s="140"/>
      <c r="L62" s="135"/>
      <c r="M62" s="261"/>
      <c r="N62" s="172"/>
      <c r="O62" s="160"/>
      <c r="P62" s="161"/>
      <c r="Q62" s="141"/>
      <c r="R62" s="170"/>
      <c r="S62" s="140"/>
      <c r="T62" s="67"/>
      <c r="U62" s="67"/>
      <c r="V62" s="135"/>
      <c r="W62" s="140"/>
      <c r="X62" s="135"/>
      <c r="Y62" s="134"/>
      <c r="Z62" s="67"/>
      <c r="AA62" s="67"/>
      <c r="AB62" s="135"/>
      <c r="AC62" s="141"/>
      <c r="AD62" s="115"/>
      <c r="AE62" s="115"/>
      <c r="AF62" s="269"/>
      <c r="AG62" s="134"/>
      <c r="AH62" s="67"/>
      <c r="AI62" s="67"/>
      <c r="AJ62" s="135"/>
      <c r="AK62" s="140"/>
      <c r="AL62" s="215"/>
      <c r="AM62" s="215"/>
      <c r="AN62" s="215"/>
      <c r="AO62" s="215"/>
      <c r="AP62" s="271"/>
      <c r="AQ62" s="273"/>
      <c r="AR62" s="140"/>
      <c r="AS62" s="271"/>
      <c r="AT62" s="140"/>
      <c r="AU62" s="215"/>
      <c r="AV62" s="215"/>
      <c r="AW62" s="215"/>
      <c r="AX62" s="271"/>
      <c r="AY62" s="277"/>
      <c r="AZ62" s="218"/>
      <c r="BA62" s="218"/>
      <c r="BB62" s="332"/>
      <c r="BC62" s="134"/>
      <c r="BD62" s="67"/>
      <c r="BE62" s="199"/>
      <c r="BF62" s="280"/>
      <c r="BG62" s="261"/>
      <c r="BH62" s="271"/>
      <c r="BI62" s="140"/>
      <c r="BJ62" s="271"/>
      <c r="BK62" s="140"/>
      <c r="BL62" s="215"/>
      <c r="BM62" s="215"/>
      <c r="BN62" s="215"/>
      <c r="BO62" s="271"/>
      <c r="BP62" s="134"/>
      <c r="BQ62" s="67"/>
      <c r="BR62" s="67"/>
      <c r="BS62" s="135"/>
      <c r="BT62" s="134"/>
      <c r="BU62" s="67"/>
      <c r="BV62" s="199"/>
      <c r="BW62" s="280"/>
      <c r="BX62" s="334" t="str">
        <f t="shared" si="4"/>
        <v/>
      </c>
      <c r="BY62" s="134"/>
      <c r="BZ62" s="67"/>
      <c r="CA62" s="67"/>
      <c r="CB62" s="67"/>
      <c r="CC62" s="67"/>
      <c r="CD62" s="252" t="str">
        <f t="shared" si="5"/>
        <v/>
      </c>
      <c r="CE62" s="197" t="str">
        <f t="shared" si="6"/>
        <v/>
      </c>
      <c r="CF62" s="327" t="str">
        <f t="shared" si="7"/>
        <v/>
      </c>
      <c r="CG62" s="72" t="str">
        <f t="shared" si="9"/>
        <v/>
      </c>
      <c r="CH62" s="95"/>
      <c r="CI62" s="27" t="e">
        <f>VLOOKUP(B62,Facility_Information!$B$6:$O$136,14,FALSE)</f>
        <v>#N/A</v>
      </c>
      <c r="CJ62">
        <f t="shared" si="2"/>
        <v>0</v>
      </c>
      <c r="CK62">
        <f t="shared" si="3"/>
        <v>0</v>
      </c>
      <c r="CL62">
        <f>IF(CK62&gt;0,SUM($CK$6:CK62),0)</f>
        <v>0</v>
      </c>
      <c r="CM62" s="182" t="str">
        <f t="shared" si="8"/>
        <v/>
      </c>
    </row>
    <row r="63" spans="1:91" ht="132" customHeight="1" x14ac:dyDescent="0.3">
      <c r="A63" s="82"/>
      <c r="B63" s="251"/>
      <c r="C63" s="215"/>
      <c r="D63" s="215"/>
      <c r="E63" s="215"/>
      <c r="F63" s="215"/>
      <c r="G63" s="216"/>
      <c r="H63" s="217"/>
      <c r="I63" s="200"/>
      <c r="J63" s="264"/>
      <c r="K63" s="140"/>
      <c r="L63" s="135"/>
      <c r="M63" s="261"/>
      <c r="N63" s="172"/>
      <c r="O63" s="160"/>
      <c r="P63" s="161"/>
      <c r="Q63" s="141"/>
      <c r="R63" s="170"/>
      <c r="S63" s="140"/>
      <c r="T63" s="67"/>
      <c r="U63" s="67"/>
      <c r="V63" s="135"/>
      <c r="W63" s="140"/>
      <c r="X63" s="135"/>
      <c r="Y63" s="134"/>
      <c r="Z63" s="67"/>
      <c r="AA63" s="67"/>
      <c r="AB63" s="135"/>
      <c r="AC63" s="141"/>
      <c r="AD63" s="115"/>
      <c r="AE63" s="115"/>
      <c r="AF63" s="269"/>
      <c r="AG63" s="134"/>
      <c r="AH63" s="67"/>
      <c r="AI63" s="67"/>
      <c r="AJ63" s="135"/>
      <c r="AK63" s="140"/>
      <c r="AL63" s="215"/>
      <c r="AM63" s="215"/>
      <c r="AN63" s="215"/>
      <c r="AO63" s="215"/>
      <c r="AP63" s="271"/>
      <c r="AQ63" s="273"/>
      <c r="AR63" s="140"/>
      <c r="AS63" s="271"/>
      <c r="AT63" s="140"/>
      <c r="AU63" s="215"/>
      <c r="AV63" s="215"/>
      <c r="AW63" s="215"/>
      <c r="AX63" s="271"/>
      <c r="AY63" s="277"/>
      <c r="AZ63" s="218"/>
      <c r="BA63" s="218"/>
      <c r="BB63" s="332"/>
      <c r="BC63" s="134"/>
      <c r="BD63" s="67"/>
      <c r="BE63" s="199"/>
      <c r="BF63" s="280"/>
      <c r="BG63" s="261"/>
      <c r="BH63" s="271"/>
      <c r="BI63" s="140"/>
      <c r="BJ63" s="271"/>
      <c r="BK63" s="140"/>
      <c r="BL63" s="215"/>
      <c r="BM63" s="215"/>
      <c r="BN63" s="215"/>
      <c r="BO63" s="271"/>
      <c r="BP63" s="134"/>
      <c r="BQ63" s="67"/>
      <c r="BR63" s="67"/>
      <c r="BS63" s="135"/>
      <c r="BT63" s="134"/>
      <c r="BU63" s="67"/>
      <c r="BV63" s="199"/>
      <c r="BW63" s="280"/>
      <c r="BX63" s="334" t="str">
        <f t="shared" si="4"/>
        <v/>
      </c>
      <c r="BY63" s="134"/>
      <c r="BZ63" s="67"/>
      <c r="CA63" s="67"/>
      <c r="CB63" s="67"/>
      <c r="CC63" s="67"/>
      <c r="CD63" s="252" t="str">
        <f t="shared" si="5"/>
        <v/>
      </c>
      <c r="CE63" s="197" t="str">
        <f t="shared" si="6"/>
        <v/>
      </c>
      <c r="CF63" s="327" t="str">
        <f t="shared" si="7"/>
        <v/>
      </c>
      <c r="CG63" s="72" t="str">
        <f t="shared" si="9"/>
        <v/>
      </c>
      <c r="CH63" s="95"/>
      <c r="CI63" s="27" t="e">
        <f>VLOOKUP(B63,Facility_Information!$B$6:$O$136,14,FALSE)</f>
        <v>#N/A</v>
      </c>
      <c r="CJ63">
        <f t="shared" si="2"/>
        <v>0</v>
      </c>
      <c r="CK63">
        <f t="shared" si="3"/>
        <v>0</v>
      </c>
      <c r="CL63">
        <f>IF(CK63&gt;0,SUM($CK$6:CK63),0)</f>
        <v>0</v>
      </c>
      <c r="CM63" s="182" t="str">
        <f t="shared" si="8"/>
        <v/>
      </c>
    </row>
    <row r="64" spans="1:91" ht="132" customHeight="1" x14ac:dyDescent="0.3">
      <c r="A64" s="82"/>
      <c r="B64" s="251"/>
      <c r="C64" s="215"/>
      <c r="D64" s="215"/>
      <c r="E64" s="215"/>
      <c r="F64" s="215"/>
      <c r="G64" s="216"/>
      <c r="H64" s="217"/>
      <c r="I64" s="200"/>
      <c r="J64" s="264"/>
      <c r="K64" s="140"/>
      <c r="L64" s="135"/>
      <c r="M64" s="261"/>
      <c r="N64" s="172"/>
      <c r="O64" s="160"/>
      <c r="P64" s="161"/>
      <c r="Q64" s="141"/>
      <c r="R64" s="170"/>
      <c r="S64" s="140"/>
      <c r="T64" s="67"/>
      <c r="U64" s="67"/>
      <c r="V64" s="135"/>
      <c r="W64" s="140"/>
      <c r="X64" s="135"/>
      <c r="Y64" s="134"/>
      <c r="Z64" s="67"/>
      <c r="AA64" s="67"/>
      <c r="AB64" s="135"/>
      <c r="AC64" s="141"/>
      <c r="AD64" s="115"/>
      <c r="AE64" s="115"/>
      <c r="AF64" s="269"/>
      <c r="AG64" s="134"/>
      <c r="AH64" s="67"/>
      <c r="AI64" s="67"/>
      <c r="AJ64" s="135"/>
      <c r="AK64" s="140"/>
      <c r="AL64" s="215"/>
      <c r="AM64" s="215"/>
      <c r="AN64" s="215"/>
      <c r="AO64" s="215"/>
      <c r="AP64" s="271"/>
      <c r="AQ64" s="273"/>
      <c r="AR64" s="140"/>
      <c r="AS64" s="271"/>
      <c r="AT64" s="140"/>
      <c r="AU64" s="215"/>
      <c r="AV64" s="215"/>
      <c r="AW64" s="215"/>
      <c r="AX64" s="271"/>
      <c r="AY64" s="277"/>
      <c r="AZ64" s="218"/>
      <c r="BA64" s="218"/>
      <c r="BB64" s="332"/>
      <c r="BC64" s="134"/>
      <c r="BD64" s="67"/>
      <c r="BE64" s="199"/>
      <c r="BF64" s="280"/>
      <c r="BG64" s="261"/>
      <c r="BH64" s="271"/>
      <c r="BI64" s="140"/>
      <c r="BJ64" s="271"/>
      <c r="BK64" s="140"/>
      <c r="BL64" s="215"/>
      <c r="BM64" s="215"/>
      <c r="BN64" s="215"/>
      <c r="BO64" s="271"/>
      <c r="BP64" s="134"/>
      <c r="BQ64" s="67"/>
      <c r="BR64" s="67"/>
      <c r="BS64" s="135"/>
      <c r="BT64" s="134"/>
      <c r="BU64" s="67"/>
      <c r="BV64" s="199"/>
      <c r="BW64" s="280"/>
      <c r="BX64" s="334" t="str">
        <f t="shared" si="4"/>
        <v/>
      </c>
      <c r="BY64" s="134"/>
      <c r="BZ64" s="67"/>
      <c r="CA64" s="67"/>
      <c r="CB64" s="67"/>
      <c r="CC64" s="67"/>
      <c r="CD64" s="252" t="str">
        <f t="shared" si="5"/>
        <v/>
      </c>
      <c r="CE64" s="197" t="str">
        <f t="shared" si="6"/>
        <v/>
      </c>
      <c r="CF64" s="327" t="str">
        <f t="shared" si="7"/>
        <v/>
      </c>
      <c r="CG64" s="72" t="str">
        <f t="shared" si="9"/>
        <v/>
      </c>
      <c r="CH64" s="95"/>
      <c r="CI64" s="27" t="e">
        <f>VLOOKUP(B64,Facility_Information!$B$6:$O$136,14,FALSE)</f>
        <v>#N/A</v>
      </c>
      <c r="CJ64">
        <f t="shared" si="2"/>
        <v>0</v>
      </c>
      <c r="CK64">
        <f t="shared" si="3"/>
        <v>0</v>
      </c>
      <c r="CL64">
        <f>IF(CK64&gt;0,SUM($CK$6:CK64),0)</f>
        <v>0</v>
      </c>
      <c r="CM64" s="182" t="str">
        <f t="shared" si="8"/>
        <v/>
      </c>
    </row>
    <row r="65" spans="1:91" ht="132" customHeight="1" x14ac:dyDescent="0.3">
      <c r="A65" s="82"/>
      <c r="B65" s="251"/>
      <c r="C65" s="215"/>
      <c r="D65" s="215"/>
      <c r="E65" s="215"/>
      <c r="F65" s="215"/>
      <c r="G65" s="216"/>
      <c r="H65" s="217"/>
      <c r="I65" s="200"/>
      <c r="J65" s="264"/>
      <c r="K65" s="140"/>
      <c r="L65" s="135"/>
      <c r="M65" s="261"/>
      <c r="N65" s="172"/>
      <c r="O65" s="160"/>
      <c r="P65" s="161"/>
      <c r="Q65" s="141"/>
      <c r="R65" s="170"/>
      <c r="S65" s="140"/>
      <c r="T65" s="67"/>
      <c r="U65" s="67"/>
      <c r="V65" s="135"/>
      <c r="W65" s="140"/>
      <c r="X65" s="135"/>
      <c r="Y65" s="134"/>
      <c r="Z65" s="67"/>
      <c r="AA65" s="67"/>
      <c r="AB65" s="135"/>
      <c r="AC65" s="141"/>
      <c r="AD65" s="115"/>
      <c r="AE65" s="115"/>
      <c r="AF65" s="269"/>
      <c r="AG65" s="134"/>
      <c r="AH65" s="67"/>
      <c r="AI65" s="67"/>
      <c r="AJ65" s="135"/>
      <c r="AK65" s="140"/>
      <c r="AL65" s="215"/>
      <c r="AM65" s="215"/>
      <c r="AN65" s="215"/>
      <c r="AO65" s="215"/>
      <c r="AP65" s="271"/>
      <c r="AQ65" s="273"/>
      <c r="AR65" s="140"/>
      <c r="AS65" s="271"/>
      <c r="AT65" s="140"/>
      <c r="AU65" s="215"/>
      <c r="AV65" s="215"/>
      <c r="AW65" s="215"/>
      <c r="AX65" s="271"/>
      <c r="AY65" s="277"/>
      <c r="AZ65" s="218"/>
      <c r="BA65" s="218"/>
      <c r="BB65" s="332"/>
      <c r="BC65" s="134"/>
      <c r="BD65" s="67"/>
      <c r="BE65" s="199"/>
      <c r="BF65" s="280"/>
      <c r="BG65" s="261"/>
      <c r="BH65" s="271"/>
      <c r="BI65" s="140"/>
      <c r="BJ65" s="271"/>
      <c r="BK65" s="140"/>
      <c r="BL65" s="215"/>
      <c r="BM65" s="215"/>
      <c r="BN65" s="215"/>
      <c r="BO65" s="271"/>
      <c r="BP65" s="134"/>
      <c r="BQ65" s="67"/>
      <c r="BR65" s="67"/>
      <c r="BS65" s="135"/>
      <c r="BT65" s="134"/>
      <c r="BU65" s="67"/>
      <c r="BV65" s="199"/>
      <c r="BW65" s="280"/>
      <c r="BX65" s="334" t="str">
        <f t="shared" si="4"/>
        <v/>
      </c>
      <c r="BY65" s="134"/>
      <c r="BZ65" s="67"/>
      <c r="CA65" s="67"/>
      <c r="CB65" s="67"/>
      <c r="CC65" s="67"/>
      <c r="CD65" s="252" t="str">
        <f t="shared" si="5"/>
        <v/>
      </c>
      <c r="CE65" s="197" t="str">
        <f t="shared" si="6"/>
        <v/>
      </c>
      <c r="CF65" s="327" t="str">
        <f t="shared" si="7"/>
        <v/>
      </c>
      <c r="CG65" s="72" t="str">
        <f t="shared" si="9"/>
        <v/>
      </c>
      <c r="CH65" s="95"/>
      <c r="CI65" s="27" t="e">
        <f>VLOOKUP(B65,Facility_Information!$B$6:$O$136,14,FALSE)</f>
        <v>#N/A</v>
      </c>
      <c r="CJ65">
        <f t="shared" si="2"/>
        <v>0</v>
      </c>
      <c r="CK65">
        <f t="shared" si="3"/>
        <v>0</v>
      </c>
      <c r="CL65">
        <f>IF(CK65&gt;0,SUM($CK$6:CK65),0)</f>
        <v>0</v>
      </c>
      <c r="CM65" s="182" t="str">
        <f t="shared" si="8"/>
        <v/>
      </c>
    </row>
    <row r="66" spans="1:91" ht="132" customHeight="1" x14ac:dyDescent="0.3">
      <c r="A66" s="82"/>
      <c r="B66" s="251"/>
      <c r="C66" s="215"/>
      <c r="D66" s="215"/>
      <c r="E66" s="215"/>
      <c r="F66" s="215"/>
      <c r="G66" s="216"/>
      <c r="H66" s="217"/>
      <c r="I66" s="200"/>
      <c r="J66" s="264"/>
      <c r="K66" s="140"/>
      <c r="L66" s="135"/>
      <c r="M66" s="261"/>
      <c r="N66" s="172"/>
      <c r="O66" s="160"/>
      <c r="P66" s="161"/>
      <c r="Q66" s="141"/>
      <c r="R66" s="170"/>
      <c r="S66" s="140"/>
      <c r="T66" s="67"/>
      <c r="U66" s="67"/>
      <c r="V66" s="135"/>
      <c r="W66" s="140"/>
      <c r="X66" s="135"/>
      <c r="Y66" s="134"/>
      <c r="Z66" s="67"/>
      <c r="AA66" s="67"/>
      <c r="AB66" s="135"/>
      <c r="AC66" s="141"/>
      <c r="AD66" s="115"/>
      <c r="AE66" s="115"/>
      <c r="AF66" s="269"/>
      <c r="AG66" s="134"/>
      <c r="AH66" s="67"/>
      <c r="AI66" s="67"/>
      <c r="AJ66" s="135"/>
      <c r="AK66" s="140"/>
      <c r="AL66" s="215"/>
      <c r="AM66" s="215"/>
      <c r="AN66" s="215"/>
      <c r="AO66" s="215"/>
      <c r="AP66" s="271"/>
      <c r="AQ66" s="273"/>
      <c r="AR66" s="140"/>
      <c r="AS66" s="271"/>
      <c r="AT66" s="140"/>
      <c r="AU66" s="215"/>
      <c r="AV66" s="215"/>
      <c r="AW66" s="215"/>
      <c r="AX66" s="271"/>
      <c r="AY66" s="277"/>
      <c r="AZ66" s="218"/>
      <c r="BA66" s="218"/>
      <c r="BB66" s="332"/>
      <c r="BC66" s="134"/>
      <c r="BD66" s="67"/>
      <c r="BE66" s="199"/>
      <c r="BF66" s="280"/>
      <c r="BG66" s="261"/>
      <c r="BH66" s="271"/>
      <c r="BI66" s="140"/>
      <c r="BJ66" s="271"/>
      <c r="BK66" s="140"/>
      <c r="BL66" s="215"/>
      <c r="BM66" s="215"/>
      <c r="BN66" s="215"/>
      <c r="BO66" s="271"/>
      <c r="BP66" s="134"/>
      <c r="BQ66" s="67"/>
      <c r="BR66" s="67"/>
      <c r="BS66" s="135"/>
      <c r="BT66" s="134"/>
      <c r="BU66" s="67"/>
      <c r="BV66" s="199"/>
      <c r="BW66" s="280"/>
      <c r="BX66" s="334" t="str">
        <f t="shared" si="4"/>
        <v/>
      </c>
      <c r="BY66" s="134"/>
      <c r="BZ66" s="67"/>
      <c r="CA66" s="67"/>
      <c r="CB66" s="67"/>
      <c r="CC66" s="67"/>
      <c r="CD66" s="252" t="str">
        <f t="shared" si="5"/>
        <v/>
      </c>
      <c r="CE66" s="197" t="str">
        <f t="shared" si="6"/>
        <v/>
      </c>
      <c r="CF66" s="327" t="str">
        <f t="shared" si="7"/>
        <v/>
      </c>
      <c r="CG66" s="72" t="str">
        <f t="shared" si="9"/>
        <v/>
      </c>
      <c r="CH66" s="95"/>
      <c r="CI66" s="27" t="e">
        <f>VLOOKUP(B66,Facility_Information!$B$6:$O$136,14,FALSE)</f>
        <v>#N/A</v>
      </c>
      <c r="CJ66">
        <f t="shared" si="2"/>
        <v>0</v>
      </c>
      <c r="CK66">
        <f t="shared" si="3"/>
        <v>0</v>
      </c>
      <c r="CL66">
        <f>IF(CK66&gt;0,SUM($CK$6:CK66),0)</f>
        <v>0</v>
      </c>
      <c r="CM66" s="182" t="str">
        <f t="shared" si="8"/>
        <v/>
      </c>
    </row>
    <row r="67" spans="1:91" ht="132" customHeight="1" x14ac:dyDescent="0.3">
      <c r="A67" s="82"/>
      <c r="B67" s="251"/>
      <c r="C67" s="215"/>
      <c r="D67" s="215"/>
      <c r="E67" s="215"/>
      <c r="F67" s="215"/>
      <c r="G67" s="216"/>
      <c r="H67" s="217"/>
      <c r="I67" s="200"/>
      <c r="J67" s="264"/>
      <c r="K67" s="140"/>
      <c r="L67" s="135"/>
      <c r="M67" s="261"/>
      <c r="N67" s="172"/>
      <c r="O67" s="160"/>
      <c r="P67" s="161"/>
      <c r="Q67" s="141"/>
      <c r="R67" s="170"/>
      <c r="S67" s="140"/>
      <c r="T67" s="67"/>
      <c r="U67" s="67"/>
      <c r="V67" s="135"/>
      <c r="W67" s="140"/>
      <c r="X67" s="135"/>
      <c r="Y67" s="134"/>
      <c r="Z67" s="67"/>
      <c r="AA67" s="67"/>
      <c r="AB67" s="135"/>
      <c r="AC67" s="141"/>
      <c r="AD67" s="115"/>
      <c r="AE67" s="115"/>
      <c r="AF67" s="269"/>
      <c r="AG67" s="134"/>
      <c r="AH67" s="67"/>
      <c r="AI67" s="67"/>
      <c r="AJ67" s="135"/>
      <c r="AK67" s="140"/>
      <c r="AL67" s="215"/>
      <c r="AM67" s="215"/>
      <c r="AN67" s="215"/>
      <c r="AO67" s="215"/>
      <c r="AP67" s="271"/>
      <c r="AQ67" s="273"/>
      <c r="AR67" s="140"/>
      <c r="AS67" s="271"/>
      <c r="AT67" s="140"/>
      <c r="AU67" s="215"/>
      <c r="AV67" s="215"/>
      <c r="AW67" s="215"/>
      <c r="AX67" s="271"/>
      <c r="AY67" s="277"/>
      <c r="AZ67" s="218"/>
      <c r="BA67" s="218"/>
      <c r="BB67" s="332"/>
      <c r="BC67" s="134"/>
      <c r="BD67" s="67"/>
      <c r="BE67" s="199"/>
      <c r="BF67" s="280"/>
      <c r="BG67" s="261"/>
      <c r="BH67" s="271"/>
      <c r="BI67" s="140"/>
      <c r="BJ67" s="271"/>
      <c r="BK67" s="140"/>
      <c r="BL67" s="215"/>
      <c r="BM67" s="215"/>
      <c r="BN67" s="215"/>
      <c r="BO67" s="271"/>
      <c r="BP67" s="134"/>
      <c r="BQ67" s="67"/>
      <c r="BR67" s="67"/>
      <c r="BS67" s="135"/>
      <c r="BT67" s="134"/>
      <c r="BU67" s="67"/>
      <c r="BV67" s="199"/>
      <c r="BW67" s="280"/>
      <c r="BX67" s="334" t="str">
        <f t="shared" si="4"/>
        <v/>
      </c>
      <c r="BY67" s="134"/>
      <c r="BZ67" s="67"/>
      <c r="CA67" s="67"/>
      <c r="CB67" s="67"/>
      <c r="CC67" s="67"/>
      <c r="CD67" s="252" t="str">
        <f t="shared" si="5"/>
        <v/>
      </c>
      <c r="CE67" s="197" t="str">
        <f t="shared" si="6"/>
        <v/>
      </c>
      <c r="CF67" s="327" t="str">
        <f t="shared" si="7"/>
        <v/>
      </c>
      <c r="CG67" s="72" t="str">
        <f t="shared" si="9"/>
        <v/>
      </c>
      <c r="CH67" s="95"/>
      <c r="CI67" s="27" t="e">
        <f>VLOOKUP(B67,Facility_Information!$B$6:$O$136,14,FALSE)</f>
        <v>#N/A</v>
      </c>
      <c r="CJ67">
        <f t="shared" si="2"/>
        <v>0</v>
      </c>
      <c r="CK67">
        <f t="shared" si="3"/>
        <v>0</v>
      </c>
      <c r="CL67">
        <f>IF(CK67&gt;0,SUM($CK$6:CK67),0)</f>
        <v>0</v>
      </c>
      <c r="CM67" s="182" t="str">
        <f t="shared" si="8"/>
        <v/>
      </c>
    </row>
    <row r="68" spans="1:91" ht="132" customHeight="1" x14ac:dyDescent="0.3">
      <c r="A68" s="82"/>
      <c r="B68" s="251"/>
      <c r="C68" s="215"/>
      <c r="D68" s="215"/>
      <c r="E68" s="215"/>
      <c r="F68" s="215"/>
      <c r="G68" s="216"/>
      <c r="H68" s="217"/>
      <c r="I68" s="200"/>
      <c r="J68" s="264"/>
      <c r="K68" s="140"/>
      <c r="L68" s="135"/>
      <c r="M68" s="261"/>
      <c r="N68" s="172"/>
      <c r="O68" s="160"/>
      <c r="P68" s="161"/>
      <c r="Q68" s="141"/>
      <c r="R68" s="170"/>
      <c r="S68" s="140"/>
      <c r="T68" s="67"/>
      <c r="U68" s="67"/>
      <c r="V68" s="135"/>
      <c r="W68" s="140"/>
      <c r="X68" s="135"/>
      <c r="Y68" s="134"/>
      <c r="Z68" s="67"/>
      <c r="AA68" s="67"/>
      <c r="AB68" s="135"/>
      <c r="AC68" s="141"/>
      <c r="AD68" s="115"/>
      <c r="AE68" s="115"/>
      <c r="AF68" s="269"/>
      <c r="AG68" s="134"/>
      <c r="AH68" s="67"/>
      <c r="AI68" s="67"/>
      <c r="AJ68" s="135"/>
      <c r="AK68" s="140"/>
      <c r="AL68" s="215"/>
      <c r="AM68" s="215"/>
      <c r="AN68" s="215"/>
      <c r="AO68" s="215"/>
      <c r="AP68" s="271"/>
      <c r="AQ68" s="273"/>
      <c r="AR68" s="140"/>
      <c r="AS68" s="271"/>
      <c r="AT68" s="140"/>
      <c r="AU68" s="215"/>
      <c r="AV68" s="215"/>
      <c r="AW68" s="215"/>
      <c r="AX68" s="271"/>
      <c r="AY68" s="277"/>
      <c r="AZ68" s="218"/>
      <c r="BA68" s="218"/>
      <c r="BB68" s="332"/>
      <c r="BC68" s="134"/>
      <c r="BD68" s="67"/>
      <c r="BE68" s="199"/>
      <c r="BF68" s="280"/>
      <c r="BG68" s="261"/>
      <c r="BH68" s="271"/>
      <c r="BI68" s="140"/>
      <c r="BJ68" s="271"/>
      <c r="BK68" s="140"/>
      <c r="BL68" s="215"/>
      <c r="BM68" s="215"/>
      <c r="BN68" s="215"/>
      <c r="BO68" s="271"/>
      <c r="BP68" s="134"/>
      <c r="BQ68" s="67"/>
      <c r="BR68" s="67"/>
      <c r="BS68" s="135"/>
      <c r="BT68" s="134"/>
      <c r="BU68" s="67"/>
      <c r="BV68" s="199"/>
      <c r="BW68" s="280"/>
      <c r="BX68" s="334" t="str">
        <f t="shared" si="4"/>
        <v/>
      </c>
      <c r="BY68" s="134"/>
      <c r="BZ68" s="67"/>
      <c r="CA68" s="67"/>
      <c r="CB68" s="67"/>
      <c r="CC68" s="67"/>
      <c r="CD68" s="252" t="str">
        <f t="shared" si="5"/>
        <v/>
      </c>
      <c r="CE68" s="197" t="str">
        <f t="shared" si="6"/>
        <v/>
      </c>
      <c r="CF68" s="327" t="str">
        <f t="shared" si="7"/>
        <v/>
      </c>
      <c r="CG68" s="72" t="str">
        <f t="shared" si="9"/>
        <v/>
      </c>
      <c r="CH68" s="95"/>
      <c r="CI68" s="27" t="e">
        <f>VLOOKUP(B68,Facility_Information!$B$6:$O$136,14,FALSE)</f>
        <v>#N/A</v>
      </c>
      <c r="CJ68">
        <f t="shared" si="2"/>
        <v>0</v>
      </c>
      <c r="CK68">
        <f t="shared" si="3"/>
        <v>0</v>
      </c>
      <c r="CL68">
        <f>IF(CK68&gt;0,SUM($CK$6:CK68),0)</f>
        <v>0</v>
      </c>
      <c r="CM68" s="182" t="str">
        <f t="shared" si="8"/>
        <v/>
      </c>
    </row>
    <row r="69" spans="1:91" ht="132" customHeight="1" x14ac:dyDescent="0.3">
      <c r="A69" s="82"/>
      <c r="B69" s="251"/>
      <c r="C69" s="215"/>
      <c r="D69" s="215"/>
      <c r="E69" s="215"/>
      <c r="F69" s="215"/>
      <c r="G69" s="216"/>
      <c r="H69" s="217"/>
      <c r="I69" s="200"/>
      <c r="J69" s="264"/>
      <c r="K69" s="140"/>
      <c r="L69" s="135"/>
      <c r="M69" s="261"/>
      <c r="N69" s="172"/>
      <c r="O69" s="160"/>
      <c r="P69" s="161"/>
      <c r="Q69" s="141"/>
      <c r="R69" s="170"/>
      <c r="S69" s="140"/>
      <c r="T69" s="67"/>
      <c r="U69" s="67"/>
      <c r="V69" s="135"/>
      <c r="W69" s="140"/>
      <c r="X69" s="135"/>
      <c r="Y69" s="134"/>
      <c r="Z69" s="67"/>
      <c r="AA69" s="67"/>
      <c r="AB69" s="135"/>
      <c r="AC69" s="141"/>
      <c r="AD69" s="115"/>
      <c r="AE69" s="115"/>
      <c r="AF69" s="269"/>
      <c r="AG69" s="134"/>
      <c r="AH69" s="67"/>
      <c r="AI69" s="67"/>
      <c r="AJ69" s="135"/>
      <c r="AK69" s="140"/>
      <c r="AL69" s="215"/>
      <c r="AM69" s="215"/>
      <c r="AN69" s="215"/>
      <c r="AO69" s="215"/>
      <c r="AP69" s="271"/>
      <c r="AQ69" s="273"/>
      <c r="AR69" s="140"/>
      <c r="AS69" s="271"/>
      <c r="AT69" s="140"/>
      <c r="AU69" s="215"/>
      <c r="AV69" s="215"/>
      <c r="AW69" s="215"/>
      <c r="AX69" s="271"/>
      <c r="AY69" s="277"/>
      <c r="AZ69" s="218"/>
      <c r="BA69" s="218"/>
      <c r="BB69" s="332"/>
      <c r="BC69" s="134"/>
      <c r="BD69" s="67"/>
      <c r="BE69" s="199"/>
      <c r="BF69" s="280"/>
      <c r="BG69" s="261"/>
      <c r="BH69" s="271"/>
      <c r="BI69" s="140"/>
      <c r="BJ69" s="271"/>
      <c r="BK69" s="140"/>
      <c r="BL69" s="215"/>
      <c r="BM69" s="215"/>
      <c r="BN69" s="215"/>
      <c r="BO69" s="271"/>
      <c r="BP69" s="134"/>
      <c r="BQ69" s="67"/>
      <c r="BR69" s="67"/>
      <c r="BS69" s="135"/>
      <c r="BT69" s="134"/>
      <c r="BU69" s="67"/>
      <c r="BV69" s="199"/>
      <c r="BW69" s="280"/>
      <c r="BX69" s="334" t="str">
        <f t="shared" si="4"/>
        <v/>
      </c>
      <c r="BY69" s="134"/>
      <c r="BZ69" s="67"/>
      <c r="CA69" s="67"/>
      <c r="CB69" s="67"/>
      <c r="CC69" s="67"/>
      <c r="CD69" s="252" t="str">
        <f t="shared" si="5"/>
        <v/>
      </c>
      <c r="CE69" s="197" t="str">
        <f t="shared" si="6"/>
        <v/>
      </c>
      <c r="CF69" s="327" t="str">
        <f t="shared" si="7"/>
        <v/>
      </c>
      <c r="CG69" s="72" t="str">
        <f t="shared" si="9"/>
        <v/>
      </c>
      <c r="CH69" s="95"/>
      <c r="CI69" s="27" t="e">
        <f>VLOOKUP(B69,Facility_Information!$B$6:$O$136,14,FALSE)</f>
        <v>#N/A</v>
      </c>
      <c r="CJ69">
        <f t="shared" si="2"/>
        <v>0</v>
      </c>
      <c r="CK69">
        <f t="shared" si="3"/>
        <v>0</v>
      </c>
      <c r="CL69">
        <f>IF(CK69&gt;0,SUM($CK$6:CK69),0)</f>
        <v>0</v>
      </c>
      <c r="CM69" s="182" t="str">
        <f t="shared" si="8"/>
        <v/>
      </c>
    </row>
    <row r="70" spans="1:91" ht="132" customHeight="1" x14ac:dyDescent="0.3">
      <c r="A70" s="82"/>
      <c r="B70" s="251"/>
      <c r="C70" s="215"/>
      <c r="D70" s="215"/>
      <c r="E70" s="215"/>
      <c r="F70" s="215"/>
      <c r="G70" s="216"/>
      <c r="H70" s="217"/>
      <c r="I70" s="200"/>
      <c r="J70" s="264"/>
      <c r="K70" s="140"/>
      <c r="L70" s="135"/>
      <c r="M70" s="261"/>
      <c r="N70" s="172"/>
      <c r="O70" s="160"/>
      <c r="P70" s="161"/>
      <c r="Q70" s="141"/>
      <c r="R70" s="170"/>
      <c r="S70" s="140"/>
      <c r="T70" s="67"/>
      <c r="U70" s="67"/>
      <c r="V70" s="135"/>
      <c r="W70" s="140"/>
      <c r="X70" s="135"/>
      <c r="Y70" s="134"/>
      <c r="Z70" s="67"/>
      <c r="AA70" s="67"/>
      <c r="AB70" s="135"/>
      <c r="AC70" s="141"/>
      <c r="AD70" s="115"/>
      <c r="AE70" s="115"/>
      <c r="AF70" s="269"/>
      <c r="AG70" s="134"/>
      <c r="AH70" s="67"/>
      <c r="AI70" s="67"/>
      <c r="AJ70" s="135"/>
      <c r="AK70" s="140"/>
      <c r="AL70" s="215"/>
      <c r="AM70" s="215"/>
      <c r="AN70" s="215"/>
      <c r="AO70" s="215"/>
      <c r="AP70" s="271"/>
      <c r="AQ70" s="273"/>
      <c r="AR70" s="140"/>
      <c r="AS70" s="271"/>
      <c r="AT70" s="140"/>
      <c r="AU70" s="215"/>
      <c r="AV70" s="215"/>
      <c r="AW70" s="215"/>
      <c r="AX70" s="271"/>
      <c r="AY70" s="277"/>
      <c r="AZ70" s="218"/>
      <c r="BA70" s="218"/>
      <c r="BB70" s="332"/>
      <c r="BC70" s="134"/>
      <c r="BD70" s="67"/>
      <c r="BE70" s="199"/>
      <c r="BF70" s="280"/>
      <c r="BG70" s="261"/>
      <c r="BH70" s="271"/>
      <c r="BI70" s="140"/>
      <c r="BJ70" s="271"/>
      <c r="BK70" s="140"/>
      <c r="BL70" s="215"/>
      <c r="BM70" s="215"/>
      <c r="BN70" s="215"/>
      <c r="BO70" s="271"/>
      <c r="BP70" s="134"/>
      <c r="BQ70" s="67"/>
      <c r="BR70" s="67"/>
      <c r="BS70" s="135"/>
      <c r="BT70" s="134"/>
      <c r="BU70" s="67"/>
      <c r="BV70" s="199"/>
      <c r="BW70" s="280"/>
      <c r="BX70" s="334" t="str">
        <f t="shared" si="4"/>
        <v/>
      </c>
      <c r="BY70" s="134"/>
      <c r="BZ70" s="67"/>
      <c r="CA70" s="67"/>
      <c r="CB70" s="67"/>
      <c r="CC70" s="67"/>
      <c r="CD70" s="252" t="str">
        <f t="shared" si="5"/>
        <v/>
      </c>
      <c r="CE70" s="197" t="str">
        <f t="shared" si="6"/>
        <v/>
      </c>
      <c r="CF70" s="327" t="str">
        <f t="shared" si="7"/>
        <v/>
      </c>
      <c r="CG70" s="72" t="str">
        <f t="shared" si="9"/>
        <v/>
      </c>
      <c r="CH70" s="95"/>
      <c r="CI70" s="27" t="e">
        <f>VLOOKUP(B70,Facility_Information!$B$6:$O$136,14,FALSE)</f>
        <v>#N/A</v>
      </c>
      <c r="CJ70">
        <f t="shared" ref="CJ70:CJ133" si="10">SUM(COUNTA(Y70,AC70,AG70))</f>
        <v>0</v>
      </c>
      <c r="CK70">
        <f t="shared" ref="CK70:CK133" si="11">IF(CH70="yes",1,0)</f>
        <v>0</v>
      </c>
      <c r="CL70">
        <f>IF(CK70&gt;0,SUM($CK$6:CK70),0)</f>
        <v>0</v>
      </c>
      <c r="CM70" s="182" t="str">
        <f t="shared" si="8"/>
        <v/>
      </c>
    </row>
    <row r="71" spans="1:91" ht="132" customHeight="1" x14ac:dyDescent="0.3">
      <c r="A71" s="82"/>
      <c r="B71" s="251"/>
      <c r="C71" s="215"/>
      <c r="D71" s="215"/>
      <c r="E71" s="215"/>
      <c r="F71" s="215"/>
      <c r="G71" s="216"/>
      <c r="H71" s="217"/>
      <c r="I71" s="200"/>
      <c r="J71" s="264"/>
      <c r="K71" s="140"/>
      <c r="L71" s="135"/>
      <c r="M71" s="261"/>
      <c r="N71" s="172"/>
      <c r="O71" s="160"/>
      <c r="P71" s="161"/>
      <c r="Q71" s="141"/>
      <c r="R71" s="170"/>
      <c r="S71" s="140"/>
      <c r="T71" s="67"/>
      <c r="U71" s="67"/>
      <c r="V71" s="135"/>
      <c r="W71" s="140"/>
      <c r="X71" s="135"/>
      <c r="Y71" s="134"/>
      <c r="Z71" s="67"/>
      <c r="AA71" s="67"/>
      <c r="AB71" s="135"/>
      <c r="AC71" s="141"/>
      <c r="AD71" s="115"/>
      <c r="AE71" s="115"/>
      <c r="AF71" s="269"/>
      <c r="AG71" s="134"/>
      <c r="AH71" s="67"/>
      <c r="AI71" s="67"/>
      <c r="AJ71" s="135"/>
      <c r="AK71" s="140"/>
      <c r="AL71" s="215"/>
      <c r="AM71" s="215"/>
      <c r="AN71" s="215"/>
      <c r="AO71" s="215"/>
      <c r="AP71" s="271"/>
      <c r="AQ71" s="273"/>
      <c r="AR71" s="140"/>
      <c r="AS71" s="271"/>
      <c r="AT71" s="140"/>
      <c r="AU71" s="215"/>
      <c r="AV71" s="215"/>
      <c r="AW71" s="215"/>
      <c r="AX71" s="271"/>
      <c r="AY71" s="277"/>
      <c r="AZ71" s="218"/>
      <c r="BA71" s="218"/>
      <c r="BB71" s="332"/>
      <c r="BC71" s="134"/>
      <c r="BD71" s="67"/>
      <c r="BE71" s="199"/>
      <c r="BF71" s="280"/>
      <c r="BG71" s="261"/>
      <c r="BH71" s="271"/>
      <c r="BI71" s="140"/>
      <c r="BJ71" s="271"/>
      <c r="BK71" s="140"/>
      <c r="BL71" s="215"/>
      <c r="BM71" s="215"/>
      <c r="BN71" s="215"/>
      <c r="BO71" s="271"/>
      <c r="BP71" s="134"/>
      <c r="BQ71" s="67"/>
      <c r="BR71" s="67"/>
      <c r="BS71" s="135"/>
      <c r="BT71" s="134"/>
      <c r="BU71" s="67"/>
      <c r="BV71" s="199"/>
      <c r="BW71" s="280"/>
      <c r="BX71" s="334" t="str">
        <f t="shared" ref="BX71:BX134" si="12">IF(AK71&gt;0,"Tier 1",IF(AL71&gt;0,"Tier 1",IF(AM71&gt;0,"Tier 1",IF(AN71&gt;0,"Tier 1",IF(AO71&gt;0,"Tier 1",IF(AP71&gt;0,"Tier 1",IF(AQ71="yes","Tier 1",IF(AR71="yes","Tier 1",IF(AS71="yes","Tier 1",IF(AT71="via Downstream Destructive Device","Tier 1",IF(AT71="Directly to Atmosphere","Tier 1",IF(AU71="yes","Tier 1",IF(AV71="yes","Tier 1",IF(AW71="yes","Tier 1",IF(AX71="yes","Tier 1",IF(AY71="Yes","Tier 1",IF(AZ71="Yes","Tier 1",IF(BA71="Yes","Tier 1",IF(BB71="Yes","Tier 1",IF(BC71="Category 1","Tier 1",IF(BC71="Category 2","Tier 1",IF(BC71="Category 3","Tier 1",IF(BC71="Category 4","Tier 1",IF(BC71="Category 5","Tier 1",IF(BC71="Category 6","Tier 1",IF(BC71="Category 7","Tier 1",IF(BG71&gt;0,"Tier 2",IF(BH71&gt;0,"Tier 2",IF(BI71="yes","Tier 2",IF(BJ71="yes","Tier 2",IF(BK71="via Downstream Destructive Device","Tier 2",IF(BK71="Directly to Atmosphere","Tier 2",IF(BL71="yes","Tier 2",IF(BM71="yes","Tier 2",IF(BN71="yes","Tier 2",IF(BO71="yes","Tier 2",IF(BP71="yes","Tier 2",IF(BQ71="yes","Tier 2",IF(BR71="yes","Tier 2",IF(BS71="yes","Tier 2",IF(BT71="Category 1","Tier 2",IF(BT71="Category 2","Tier 2",IF(BT71="Category 3","Tier 2",IF(BT71="Category 4","Tier 2",IF(BT71="Category 5","Tier 2",IF(BT71="Category 6","Tier 2",IF(BT71="Category 7","Tier 2",IF(BT71="Category 8","Tier 2",""))))))))))))))))))))))))))))))))))))))))))))))))</f>
        <v/>
      </c>
      <c r="BY71" s="134"/>
      <c r="BZ71" s="67"/>
      <c r="CA71" s="67"/>
      <c r="CB71" s="67"/>
      <c r="CC71" s="67"/>
      <c r="CD71" s="252" t="str">
        <f t="shared" ref="CD71:CD134" si="13">IF(BX71="","",IF(BX71="Tier 2","",SUM(BY71:CC71)))</f>
        <v/>
      </c>
      <c r="CE71" s="197" t="str">
        <f t="shared" ref="CE71:CE134" si="14">IF(I71="","",I71)</f>
        <v/>
      </c>
      <c r="CF71" s="327" t="str">
        <f t="shared" ref="CF71:CF134" si="15">IF(I71="","",_xlfn.CONCAT("--[",BX71," Event] 
--[Type of Process]: ",K71," 
--[Mode of Operation]: ",M71, IF(M71="Normal",_xlfn.CONCAT(", ",O71),""),IF(M71="Start-up",_xlfn.CONCAT(", ",Q71),"")," 
--[Point of Release]: ",S71,", ", IF(T71&lt;&gt;"",T71,""), ", ", IF(U71&lt;&gt;"",U71,""), " 
--[Type of Material]: ",W71,"
--[Causal Factors]: ",IF(Y71&lt;&gt;"",_xlfn.CONCAT("(1) ",Y71),""), IF(Z71&lt;&gt;"",_xlfn.CONCAT("-",Z71),""), IF(AA71&lt;&gt;"",_xlfn.CONCAT("-",AA71),""), ", ",IF(AC71&lt;&gt;"",_xlfn.CONCAT("(2) ",AC71),""), IF(AD71&lt;&gt;"",_xlfn.CONCAT("-",AD71),""), IF(AE71&lt;&gt;"",_xlfn.CONCAT("-",AE71),""), ", ",IF(AG71&lt;&gt;"",_xlfn.CONCAT("(3) ",AG71),""),IF(AH71&lt;&gt;"",_xlfn.CONCAT("-",AH71),""), IF(AI71&lt;&gt;"",_xlfn.CONCAT("-",AI71),"")," 
--[Consequences]: ",IF(SUM(AK71:AP71)&gt;0,"Tier 1 Injuries, ",""),IF(AQ71="yes","Tier 1 Evac, ",""),IF(AR71="Yes","Tier 1 Fire, ",""),IF(AS71="Yes","Tier 1 Explosion, ",""),IF(AT71="Directly to Atmosphere","Tier 1 PRD: Directly to Atmosphere, ",""),IF(AT71="via Downstream Destructive Device","Tier 1 PRD: via Downstream Destructive Device, ",""),IF(AU71="Yes","Tier 1 PRD: Rainout, ",""),IF(AV71="Yes","Tier 1 PRD: Discharge to a Potentially Unsafe Location, ",""),IF(AW71="Yes","Tier 1 PRD: On-Site Shelter-In-Place or On-Site Evacuation, ",""),IF(AX71="Yes","Tier 1 PRD: Public Protective Measures, ",""),IF(AY71="Yes","Tier 1 Upset Emission: Rainout, ",""),IF(AZ71="Yes","Tier 1 Upset Emission: Discharge to a Potentially Unsafe Location, ",""),IF(BA71="Yes","Tier 1 Upset Emission: On-Site Shelter-In-Place or On-Site Evacuation, ",""),IF(BB71="Yes","Tier 1 Upset Emission: Public Protective Measures, ",""),IF(BC71="Category 1","Tier 1 TRC-1, ",""),IF(BC71="Category 2","Tier 1 TRC-2, ",""),IF(BC71="Category 3","Tier 1 TRC-3, ",""),IF(BC71="Category 4","Tier 1 TRC-4, ",""),IF(BC71="Category 5","Tier 1 TRC-5, ",""),IF(BC71="Category 6","Tier 1 TRC-6, ",""),IF(BC71="Category 7","Tier 1 TRC-7, ",""),IF(BD71="Indoor","Indoor Release, ",""),IF(BD71="Outdoor","Outdoor Release, ",""),IF(OR(BE71="Category 1",BE71="Category 2",BE71="Category 3",BE71="Category 4",BE71="Category 5",BE71="Category 7",BE71="Category 8"),"Tier 1 Multiple TRC, ",""),
IF(SUM(BG71:BH71)&gt;0,"Tier 2 Injuries, ",""),IF(BI71="Yes","Tier 2 Fire, ",""),IF(BJ71="Yes","Tier 2 Explosion, ",""),IF(BK71="Directly to Atmosphere","Tier 2 PRD: Directly to Atmosphere, ",""),IF(BK71="via Downstream Destructive Device","Tier 2 PRD: via Downstream Destructive Device, ",""),IF(BL71="Yes","Tier 2 PRD: Rainout, ",""),IF(BM71="Yes","Tier 2 PRD: Discharge to a Potentially Unsafe Location, ",""),IF(BN71="Yes","Tier 2 PRD: On-Site Shelter-In-Place or On-Site Evacuation, ",""),IF(BO71="Yes","Tier 2 PRD: Public Protective Measures, ",""),IF(BP71="Yes","Tier 2 Upset Emission: Rainout, ",""),IF(BQ71="Yes","Tier 2 Upset Emission: Discharge to a Potentially Unsafe Location, ",""),IF(BR71="Yes","Tier 2 Upset Emission: On-Site Shelter-In-Place or On-Site Evacuation, ",""),IF(BS71="Yes","Tier 2 Upset Emission: Public Protective Measures, ",""),IF(BT71="Category 1","Tier 2 TRC-1, ",""),IF(BT71="Category 2","Tier 2 TRC-2, ",""),IF(BT71="Category 3","Tier 2 TRC-3, ",""),IF(BT71="Category 4","Tier 2 TRC-4, ",""),IF(BT71="Category 5","Tier 2 TRC-5, ",""),IF(BT71="Category 6","Tier 2 TRC-6, ",""),IF(BT71="Category 7","Tier 2 TRC-7, ",""),IF(BT71="Category 8","Tier 2 TRC-8, ",""),IF(BU71="Indoor","Indoor Release, ",""),IF(BU71="Outdoor","Outdoor Release, ",""),IF(OR(BV71="Category 1",BV71="Category 2",BV71="Category 3",BV71="Category 4",BV71="Category 5",BV71="Category 7",BV71="Category 8"),"Tier 2 Multiple TRC, ","")))</f>
        <v/>
      </c>
      <c r="CG71" s="72" t="str">
        <f t="shared" si="9"/>
        <v/>
      </c>
      <c r="CH71" s="95"/>
      <c r="CI71" s="27" t="e">
        <f>VLOOKUP(B71,Facility_Information!$B$6:$O$136,14,FALSE)</f>
        <v>#N/A</v>
      </c>
      <c r="CJ71">
        <f t="shared" si="10"/>
        <v>0</v>
      </c>
      <c r="CK71">
        <f t="shared" si="11"/>
        <v>0</v>
      </c>
      <c r="CL71">
        <f>IF(CK71&gt;0,SUM($CK$6:CK71),0)</f>
        <v>0</v>
      </c>
      <c r="CM71" s="182" t="str">
        <f t="shared" ref="CM71:CM134" si="16">IF(CK71=1,HYPERLINK("#Event_Sharing!C5","Click here to enter Event Sharing data"),"")</f>
        <v/>
      </c>
    </row>
    <row r="72" spans="1:91" ht="132" customHeight="1" x14ac:dyDescent="0.3">
      <c r="A72" s="82"/>
      <c r="B72" s="251"/>
      <c r="C72" s="215"/>
      <c r="D72" s="215"/>
      <c r="E72" s="215"/>
      <c r="F72" s="215"/>
      <c r="G72" s="216"/>
      <c r="H72" s="217"/>
      <c r="I72" s="200"/>
      <c r="J72" s="264"/>
      <c r="K72" s="140"/>
      <c r="L72" s="135"/>
      <c r="M72" s="261"/>
      <c r="N72" s="172"/>
      <c r="O72" s="160"/>
      <c r="P72" s="161"/>
      <c r="Q72" s="141"/>
      <c r="R72" s="170"/>
      <c r="S72" s="140"/>
      <c r="T72" s="67"/>
      <c r="U72" s="67"/>
      <c r="V72" s="135"/>
      <c r="W72" s="140"/>
      <c r="X72" s="135"/>
      <c r="Y72" s="134"/>
      <c r="Z72" s="67"/>
      <c r="AA72" s="67"/>
      <c r="AB72" s="135"/>
      <c r="AC72" s="141"/>
      <c r="AD72" s="115"/>
      <c r="AE72" s="115"/>
      <c r="AF72" s="269"/>
      <c r="AG72" s="134"/>
      <c r="AH72" s="67"/>
      <c r="AI72" s="67"/>
      <c r="AJ72" s="135"/>
      <c r="AK72" s="140"/>
      <c r="AL72" s="215"/>
      <c r="AM72" s="215"/>
      <c r="AN72" s="215"/>
      <c r="AO72" s="215"/>
      <c r="AP72" s="271"/>
      <c r="AQ72" s="273"/>
      <c r="AR72" s="140"/>
      <c r="AS72" s="271"/>
      <c r="AT72" s="140"/>
      <c r="AU72" s="215"/>
      <c r="AV72" s="215"/>
      <c r="AW72" s="215"/>
      <c r="AX72" s="271"/>
      <c r="AY72" s="277"/>
      <c r="AZ72" s="218"/>
      <c r="BA72" s="218"/>
      <c r="BB72" s="332"/>
      <c r="BC72" s="134"/>
      <c r="BD72" s="67"/>
      <c r="BE72" s="199"/>
      <c r="BF72" s="280"/>
      <c r="BG72" s="261"/>
      <c r="BH72" s="271"/>
      <c r="BI72" s="140"/>
      <c r="BJ72" s="271"/>
      <c r="BK72" s="140"/>
      <c r="BL72" s="215"/>
      <c r="BM72" s="215"/>
      <c r="BN72" s="215"/>
      <c r="BO72" s="271"/>
      <c r="BP72" s="134"/>
      <c r="BQ72" s="67"/>
      <c r="BR72" s="67"/>
      <c r="BS72" s="135"/>
      <c r="BT72" s="134"/>
      <c r="BU72" s="67"/>
      <c r="BV72" s="199"/>
      <c r="BW72" s="280"/>
      <c r="BX72" s="334" t="str">
        <f t="shared" si="12"/>
        <v/>
      </c>
      <c r="BY72" s="134"/>
      <c r="BZ72" s="67"/>
      <c r="CA72" s="67"/>
      <c r="CB72" s="67"/>
      <c r="CC72" s="67"/>
      <c r="CD72" s="252" t="str">
        <f t="shared" si="13"/>
        <v/>
      </c>
      <c r="CE72" s="197" t="str">
        <f t="shared" si="14"/>
        <v/>
      </c>
      <c r="CF72" s="327" t="str">
        <f t="shared" si="15"/>
        <v/>
      </c>
      <c r="CG72" s="72" t="str">
        <f t="shared" si="9"/>
        <v/>
      </c>
      <c r="CH72" s="95"/>
      <c r="CI72" s="27" t="e">
        <f>VLOOKUP(B72,Facility_Information!$B$6:$O$136,14,FALSE)</f>
        <v>#N/A</v>
      </c>
      <c r="CJ72">
        <f t="shared" si="10"/>
        <v>0</v>
      </c>
      <c r="CK72">
        <f t="shared" si="11"/>
        <v>0</v>
      </c>
      <c r="CL72">
        <f>IF(CK72&gt;0,SUM($CK$6:CK72),0)</f>
        <v>0</v>
      </c>
      <c r="CM72" s="182" t="str">
        <f t="shared" si="16"/>
        <v/>
      </c>
    </row>
    <row r="73" spans="1:91" ht="132" customHeight="1" x14ac:dyDescent="0.3">
      <c r="A73" s="82"/>
      <c r="B73" s="251"/>
      <c r="C73" s="215"/>
      <c r="D73" s="215"/>
      <c r="E73" s="215"/>
      <c r="F73" s="215"/>
      <c r="G73" s="216"/>
      <c r="H73" s="217"/>
      <c r="I73" s="200"/>
      <c r="J73" s="264"/>
      <c r="K73" s="140"/>
      <c r="L73" s="135"/>
      <c r="M73" s="261"/>
      <c r="N73" s="172"/>
      <c r="O73" s="160"/>
      <c r="P73" s="161"/>
      <c r="Q73" s="141"/>
      <c r="R73" s="170"/>
      <c r="S73" s="140"/>
      <c r="T73" s="67"/>
      <c r="U73" s="67"/>
      <c r="V73" s="135"/>
      <c r="W73" s="140"/>
      <c r="X73" s="135"/>
      <c r="Y73" s="134"/>
      <c r="Z73" s="67"/>
      <c r="AA73" s="67"/>
      <c r="AB73" s="135"/>
      <c r="AC73" s="141"/>
      <c r="AD73" s="115"/>
      <c r="AE73" s="115"/>
      <c r="AF73" s="269"/>
      <c r="AG73" s="134"/>
      <c r="AH73" s="67"/>
      <c r="AI73" s="67"/>
      <c r="AJ73" s="135"/>
      <c r="AK73" s="140"/>
      <c r="AL73" s="215"/>
      <c r="AM73" s="215"/>
      <c r="AN73" s="215"/>
      <c r="AO73" s="215"/>
      <c r="AP73" s="271"/>
      <c r="AQ73" s="273"/>
      <c r="AR73" s="140"/>
      <c r="AS73" s="271"/>
      <c r="AT73" s="140"/>
      <c r="AU73" s="215"/>
      <c r="AV73" s="215"/>
      <c r="AW73" s="215"/>
      <c r="AX73" s="271"/>
      <c r="AY73" s="277"/>
      <c r="AZ73" s="218"/>
      <c r="BA73" s="218"/>
      <c r="BB73" s="332"/>
      <c r="BC73" s="134"/>
      <c r="BD73" s="67"/>
      <c r="BE73" s="199"/>
      <c r="BF73" s="280"/>
      <c r="BG73" s="261"/>
      <c r="BH73" s="271"/>
      <c r="BI73" s="140"/>
      <c r="BJ73" s="271"/>
      <c r="BK73" s="140"/>
      <c r="BL73" s="215"/>
      <c r="BM73" s="215"/>
      <c r="BN73" s="215"/>
      <c r="BO73" s="271"/>
      <c r="BP73" s="134"/>
      <c r="BQ73" s="67"/>
      <c r="BR73" s="67"/>
      <c r="BS73" s="135"/>
      <c r="BT73" s="134"/>
      <c r="BU73" s="67"/>
      <c r="BV73" s="199"/>
      <c r="BW73" s="280"/>
      <c r="BX73" s="334" t="str">
        <f t="shared" si="12"/>
        <v/>
      </c>
      <c r="BY73" s="134"/>
      <c r="BZ73" s="67"/>
      <c r="CA73" s="67"/>
      <c r="CB73" s="67"/>
      <c r="CC73" s="67"/>
      <c r="CD73" s="252" t="str">
        <f t="shared" si="13"/>
        <v/>
      </c>
      <c r="CE73" s="197" t="str">
        <f t="shared" si="14"/>
        <v/>
      </c>
      <c r="CF73" s="327" t="str">
        <f t="shared" si="15"/>
        <v/>
      </c>
      <c r="CG73" s="72" t="str">
        <f t="shared" si="9"/>
        <v/>
      </c>
      <c r="CH73" s="95"/>
      <c r="CI73" s="27" t="e">
        <f>VLOOKUP(B73,Facility_Information!$B$6:$O$136,14,FALSE)</f>
        <v>#N/A</v>
      </c>
      <c r="CJ73">
        <f t="shared" si="10"/>
        <v>0</v>
      </c>
      <c r="CK73">
        <f t="shared" si="11"/>
        <v>0</v>
      </c>
      <c r="CL73">
        <f>IF(CK73&gt;0,SUM($CK$6:CK73),0)</f>
        <v>0</v>
      </c>
      <c r="CM73" s="182" t="str">
        <f t="shared" si="16"/>
        <v/>
      </c>
    </row>
    <row r="74" spans="1:91" ht="132" customHeight="1" x14ac:dyDescent="0.3">
      <c r="A74" s="82"/>
      <c r="B74" s="251"/>
      <c r="C74" s="215"/>
      <c r="D74" s="215"/>
      <c r="E74" s="215"/>
      <c r="F74" s="215"/>
      <c r="G74" s="216"/>
      <c r="H74" s="217"/>
      <c r="I74" s="200"/>
      <c r="J74" s="264"/>
      <c r="K74" s="140"/>
      <c r="L74" s="135"/>
      <c r="M74" s="261"/>
      <c r="N74" s="172"/>
      <c r="O74" s="160"/>
      <c r="P74" s="161"/>
      <c r="Q74" s="141"/>
      <c r="R74" s="170"/>
      <c r="S74" s="140"/>
      <c r="T74" s="67"/>
      <c r="U74" s="67"/>
      <c r="V74" s="135"/>
      <c r="W74" s="140"/>
      <c r="X74" s="135"/>
      <c r="Y74" s="134"/>
      <c r="Z74" s="67"/>
      <c r="AA74" s="67"/>
      <c r="AB74" s="135"/>
      <c r="AC74" s="141"/>
      <c r="AD74" s="115"/>
      <c r="AE74" s="115"/>
      <c r="AF74" s="269"/>
      <c r="AG74" s="134"/>
      <c r="AH74" s="67"/>
      <c r="AI74" s="67"/>
      <c r="AJ74" s="135"/>
      <c r="AK74" s="140"/>
      <c r="AL74" s="215"/>
      <c r="AM74" s="215"/>
      <c r="AN74" s="215"/>
      <c r="AO74" s="215"/>
      <c r="AP74" s="271"/>
      <c r="AQ74" s="273"/>
      <c r="AR74" s="140"/>
      <c r="AS74" s="271"/>
      <c r="AT74" s="140"/>
      <c r="AU74" s="215"/>
      <c r="AV74" s="215"/>
      <c r="AW74" s="215"/>
      <c r="AX74" s="271"/>
      <c r="AY74" s="277"/>
      <c r="AZ74" s="218"/>
      <c r="BA74" s="218"/>
      <c r="BB74" s="332"/>
      <c r="BC74" s="134"/>
      <c r="BD74" s="67"/>
      <c r="BE74" s="199"/>
      <c r="BF74" s="280"/>
      <c r="BG74" s="261"/>
      <c r="BH74" s="271"/>
      <c r="BI74" s="140"/>
      <c r="BJ74" s="271"/>
      <c r="BK74" s="140"/>
      <c r="BL74" s="215"/>
      <c r="BM74" s="215"/>
      <c r="BN74" s="215"/>
      <c r="BO74" s="271"/>
      <c r="BP74" s="134"/>
      <c r="BQ74" s="67"/>
      <c r="BR74" s="67"/>
      <c r="BS74" s="135"/>
      <c r="BT74" s="134"/>
      <c r="BU74" s="67"/>
      <c r="BV74" s="199"/>
      <c r="BW74" s="280"/>
      <c r="BX74" s="334" t="str">
        <f t="shared" si="12"/>
        <v/>
      </c>
      <c r="BY74" s="134"/>
      <c r="BZ74" s="67"/>
      <c r="CA74" s="67"/>
      <c r="CB74" s="67"/>
      <c r="CC74" s="67"/>
      <c r="CD74" s="252" t="str">
        <f t="shared" si="13"/>
        <v/>
      </c>
      <c r="CE74" s="197" t="str">
        <f t="shared" si="14"/>
        <v/>
      </c>
      <c r="CF74" s="327" t="str">
        <f t="shared" si="15"/>
        <v/>
      </c>
      <c r="CG74" s="72" t="str">
        <f t="shared" si="9"/>
        <v/>
      </c>
      <c r="CH74" s="95"/>
      <c r="CI74" s="27" t="e">
        <f>VLOOKUP(B74,Facility_Information!$B$6:$O$136,14,FALSE)</f>
        <v>#N/A</v>
      </c>
      <c r="CJ74">
        <f t="shared" si="10"/>
        <v>0</v>
      </c>
      <c r="CK74">
        <f t="shared" si="11"/>
        <v>0</v>
      </c>
      <c r="CL74">
        <f>IF(CK74&gt;0,SUM($CK$6:CK74),0)</f>
        <v>0</v>
      </c>
      <c r="CM74" s="182" t="str">
        <f t="shared" si="16"/>
        <v/>
      </c>
    </row>
    <row r="75" spans="1:91" ht="132" customHeight="1" x14ac:dyDescent="0.3">
      <c r="A75" s="82"/>
      <c r="B75" s="251"/>
      <c r="C75" s="215"/>
      <c r="D75" s="215"/>
      <c r="E75" s="215"/>
      <c r="F75" s="215"/>
      <c r="G75" s="216"/>
      <c r="H75" s="217"/>
      <c r="I75" s="200"/>
      <c r="J75" s="264"/>
      <c r="K75" s="140"/>
      <c r="L75" s="135"/>
      <c r="M75" s="261"/>
      <c r="N75" s="172"/>
      <c r="O75" s="160"/>
      <c r="P75" s="161"/>
      <c r="Q75" s="141"/>
      <c r="R75" s="170"/>
      <c r="S75" s="140"/>
      <c r="T75" s="67"/>
      <c r="U75" s="67"/>
      <c r="V75" s="135"/>
      <c r="W75" s="140"/>
      <c r="X75" s="135"/>
      <c r="Y75" s="134"/>
      <c r="Z75" s="67"/>
      <c r="AA75" s="67"/>
      <c r="AB75" s="135"/>
      <c r="AC75" s="141"/>
      <c r="AD75" s="115"/>
      <c r="AE75" s="115"/>
      <c r="AF75" s="269"/>
      <c r="AG75" s="134"/>
      <c r="AH75" s="67"/>
      <c r="AI75" s="67"/>
      <c r="AJ75" s="135"/>
      <c r="AK75" s="140"/>
      <c r="AL75" s="215"/>
      <c r="AM75" s="215"/>
      <c r="AN75" s="215"/>
      <c r="AO75" s="215"/>
      <c r="AP75" s="271"/>
      <c r="AQ75" s="273"/>
      <c r="AR75" s="140"/>
      <c r="AS75" s="271"/>
      <c r="AT75" s="140"/>
      <c r="AU75" s="215"/>
      <c r="AV75" s="215"/>
      <c r="AW75" s="215"/>
      <c r="AX75" s="271"/>
      <c r="AY75" s="277"/>
      <c r="AZ75" s="218"/>
      <c r="BA75" s="218"/>
      <c r="BB75" s="332"/>
      <c r="BC75" s="134"/>
      <c r="BD75" s="67"/>
      <c r="BE75" s="199"/>
      <c r="BF75" s="280"/>
      <c r="BG75" s="261"/>
      <c r="BH75" s="271"/>
      <c r="BI75" s="140"/>
      <c r="BJ75" s="271"/>
      <c r="BK75" s="140"/>
      <c r="BL75" s="215"/>
      <c r="BM75" s="215"/>
      <c r="BN75" s="215"/>
      <c r="BO75" s="271"/>
      <c r="BP75" s="134"/>
      <c r="BQ75" s="67"/>
      <c r="BR75" s="67"/>
      <c r="BS75" s="135"/>
      <c r="BT75" s="134"/>
      <c r="BU75" s="67"/>
      <c r="BV75" s="199"/>
      <c r="BW75" s="280"/>
      <c r="BX75" s="334" t="str">
        <f t="shared" si="12"/>
        <v/>
      </c>
      <c r="BY75" s="134"/>
      <c r="BZ75" s="67"/>
      <c r="CA75" s="67"/>
      <c r="CB75" s="67"/>
      <c r="CC75" s="67"/>
      <c r="CD75" s="252" t="str">
        <f t="shared" si="13"/>
        <v/>
      </c>
      <c r="CE75" s="197" t="str">
        <f t="shared" si="14"/>
        <v/>
      </c>
      <c r="CF75" s="327" t="str">
        <f t="shared" si="15"/>
        <v/>
      </c>
      <c r="CG75" s="72" t="str">
        <f t="shared" si="9"/>
        <v/>
      </c>
      <c r="CH75" s="95"/>
      <c r="CI75" s="27" t="e">
        <f>VLOOKUP(B75,Facility_Information!$B$6:$O$136,14,FALSE)</f>
        <v>#N/A</v>
      </c>
      <c r="CJ75">
        <f t="shared" si="10"/>
        <v>0</v>
      </c>
      <c r="CK75">
        <f t="shared" si="11"/>
        <v>0</v>
      </c>
      <c r="CL75">
        <f>IF(CK75&gt;0,SUM($CK$6:CK75),0)</f>
        <v>0</v>
      </c>
      <c r="CM75" s="182" t="str">
        <f t="shared" si="16"/>
        <v/>
      </c>
    </row>
    <row r="76" spans="1:91" ht="132" customHeight="1" x14ac:dyDescent="0.3">
      <c r="A76" s="82"/>
      <c r="B76" s="251"/>
      <c r="C76" s="215"/>
      <c r="D76" s="215"/>
      <c r="E76" s="215"/>
      <c r="F76" s="215"/>
      <c r="G76" s="216"/>
      <c r="H76" s="217"/>
      <c r="I76" s="200"/>
      <c r="J76" s="264"/>
      <c r="K76" s="140"/>
      <c r="L76" s="135"/>
      <c r="M76" s="261"/>
      <c r="N76" s="172"/>
      <c r="O76" s="160"/>
      <c r="P76" s="161"/>
      <c r="Q76" s="141"/>
      <c r="R76" s="170"/>
      <c r="S76" s="140"/>
      <c r="T76" s="67"/>
      <c r="U76" s="67"/>
      <c r="V76" s="135"/>
      <c r="W76" s="140"/>
      <c r="X76" s="135"/>
      <c r="Y76" s="134"/>
      <c r="Z76" s="67"/>
      <c r="AA76" s="67"/>
      <c r="AB76" s="135"/>
      <c r="AC76" s="141"/>
      <c r="AD76" s="115"/>
      <c r="AE76" s="115"/>
      <c r="AF76" s="269"/>
      <c r="AG76" s="134"/>
      <c r="AH76" s="67"/>
      <c r="AI76" s="67"/>
      <c r="AJ76" s="135"/>
      <c r="AK76" s="140"/>
      <c r="AL76" s="215"/>
      <c r="AM76" s="215"/>
      <c r="AN76" s="215"/>
      <c r="AO76" s="215"/>
      <c r="AP76" s="271"/>
      <c r="AQ76" s="273"/>
      <c r="AR76" s="140"/>
      <c r="AS76" s="271"/>
      <c r="AT76" s="140"/>
      <c r="AU76" s="215"/>
      <c r="AV76" s="215"/>
      <c r="AW76" s="215"/>
      <c r="AX76" s="271"/>
      <c r="AY76" s="277"/>
      <c r="AZ76" s="218"/>
      <c r="BA76" s="218"/>
      <c r="BB76" s="332"/>
      <c r="BC76" s="134"/>
      <c r="BD76" s="67"/>
      <c r="BE76" s="199"/>
      <c r="BF76" s="280"/>
      <c r="BG76" s="261"/>
      <c r="BH76" s="271"/>
      <c r="BI76" s="140"/>
      <c r="BJ76" s="271"/>
      <c r="BK76" s="140"/>
      <c r="BL76" s="215"/>
      <c r="BM76" s="215"/>
      <c r="BN76" s="215"/>
      <c r="BO76" s="271"/>
      <c r="BP76" s="134"/>
      <c r="BQ76" s="67"/>
      <c r="BR76" s="67"/>
      <c r="BS76" s="135"/>
      <c r="BT76" s="134"/>
      <c r="BU76" s="67"/>
      <c r="BV76" s="199"/>
      <c r="BW76" s="280"/>
      <c r="BX76" s="334" t="str">
        <f t="shared" si="12"/>
        <v/>
      </c>
      <c r="BY76" s="134"/>
      <c r="BZ76" s="67"/>
      <c r="CA76" s="67"/>
      <c r="CB76" s="67"/>
      <c r="CC76" s="67"/>
      <c r="CD76" s="252" t="str">
        <f t="shared" si="13"/>
        <v/>
      </c>
      <c r="CE76" s="197" t="str">
        <f t="shared" si="14"/>
        <v/>
      </c>
      <c r="CF76" s="327" t="str">
        <f t="shared" si="15"/>
        <v/>
      </c>
      <c r="CG76" s="72" t="str">
        <f t="shared" ref="CG76:CG139" si="17">IF(COUNTA(BG76:BV76)&gt;0,1,"")</f>
        <v/>
      </c>
      <c r="CH76" s="95"/>
      <c r="CI76" s="27" t="e">
        <f>VLOOKUP(B76,Facility_Information!$B$6:$O$136,14,FALSE)</f>
        <v>#N/A</v>
      </c>
      <c r="CJ76">
        <f t="shared" si="10"/>
        <v>0</v>
      </c>
      <c r="CK76">
        <f t="shared" si="11"/>
        <v>0</v>
      </c>
      <c r="CL76">
        <f>IF(CK76&gt;0,SUM($CK$6:CK76),0)</f>
        <v>0</v>
      </c>
      <c r="CM76" s="182" t="str">
        <f t="shared" si="16"/>
        <v/>
      </c>
    </row>
    <row r="77" spans="1:91" ht="132" customHeight="1" x14ac:dyDescent="0.3">
      <c r="A77" s="82"/>
      <c r="B77" s="251"/>
      <c r="C77" s="215"/>
      <c r="D77" s="215"/>
      <c r="E77" s="215"/>
      <c r="F77" s="215"/>
      <c r="G77" s="216"/>
      <c r="H77" s="217"/>
      <c r="I77" s="200"/>
      <c r="J77" s="264"/>
      <c r="K77" s="140"/>
      <c r="L77" s="135"/>
      <c r="M77" s="261"/>
      <c r="N77" s="172"/>
      <c r="O77" s="160"/>
      <c r="P77" s="161"/>
      <c r="Q77" s="141"/>
      <c r="R77" s="170"/>
      <c r="S77" s="140"/>
      <c r="T77" s="67"/>
      <c r="U77" s="67"/>
      <c r="V77" s="135"/>
      <c r="W77" s="140"/>
      <c r="X77" s="135"/>
      <c r="Y77" s="134"/>
      <c r="Z77" s="67"/>
      <c r="AA77" s="67"/>
      <c r="AB77" s="135"/>
      <c r="AC77" s="141"/>
      <c r="AD77" s="115"/>
      <c r="AE77" s="115"/>
      <c r="AF77" s="269"/>
      <c r="AG77" s="134"/>
      <c r="AH77" s="67"/>
      <c r="AI77" s="67"/>
      <c r="AJ77" s="135"/>
      <c r="AK77" s="140"/>
      <c r="AL77" s="215"/>
      <c r="AM77" s="215"/>
      <c r="AN77" s="215"/>
      <c r="AO77" s="215"/>
      <c r="AP77" s="271"/>
      <c r="AQ77" s="273"/>
      <c r="AR77" s="140"/>
      <c r="AS77" s="271"/>
      <c r="AT77" s="140"/>
      <c r="AU77" s="215"/>
      <c r="AV77" s="215"/>
      <c r="AW77" s="215"/>
      <c r="AX77" s="271"/>
      <c r="AY77" s="277"/>
      <c r="AZ77" s="218"/>
      <c r="BA77" s="218"/>
      <c r="BB77" s="332"/>
      <c r="BC77" s="134"/>
      <c r="BD77" s="67"/>
      <c r="BE77" s="199"/>
      <c r="BF77" s="280"/>
      <c r="BG77" s="261"/>
      <c r="BH77" s="271"/>
      <c r="BI77" s="140"/>
      <c r="BJ77" s="271"/>
      <c r="BK77" s="140"/>
      <c r="BL77" s="215"/>
      <c r="BM77" s="215"/>
      <c r="BN77" s="215"/>
      <c r="BO77" s="271"/>
      <c r="BP77" s="134"/>
      <c r="BQ77" s="67"/>
      <c r="BR77" s="67"/>
      <c r="BS77" s="135"/>
      <c r="BT77" s="134"/>
      <c r="BU77" s="67"/>
      <c r="BV77" s="199"/>
      <c r="BW77" s="280"/>
      <c r="BX77" s="334" t="str">
        <f t="shared" si="12"/>
        <v/>
      </c>
      <c r="BY77" s="134"/>
      <c r="BZ77" s="67"/>
      <c r="CA77" s="67"/>
      <c r="CB77" s="67"/>
      <c r="CC77" s="67"/>
      <c r="CD77" s="252" t="str">
        <f t="shared" si="13"/>
        <v/>
      </c>
      <c r="CE77" s="197" t="str">
        <f t="shared" si="14"/>
        <v/>
      </c>
      <c r="CF77" s="327" t="str">
        <f t="shared" si="15"/>
        <v/>
      </c>
      <c r="CG77" s="72" t="str">
        <f t="shared" si="17"/>
        <v/>
      </c>
      <c r="CH77" s="95"/>
      <c r="CI77" s="27" t="e">
        <f>VLOOKUP(B77,Facility_Information!$B$6:$O$136,14,FALSE)</f>
        <v>#N/A</v>
      </c>
      <c r="CJ77">
        <f t="shared" si="10"/>
        <v>0</v>
      </c>
      <c r="CK77">
        <f t="shared" si="11"/>
        <v>0</v>
      </c>
      <c r="CL77">
        <f>IF(CK77&gt;0,SUM($CK$6:CK77),0)</f>
        <v>0</v>
      </c>
      <c r="CM77" s="182" t="str">
        <f t="shared" si="16"/>
        <v/>
      </c>
    </row>
    <row r="78" spans="1:91" ht="132" customHeight="1" x14ac:dyDescent="0.3">
      <c r="A78" s="82"/>
      <c r="B78" s="251"/>
      <c r="C78" s="215"/>
      <c r="D78" s="215"/>
      <c r="E78" s="215"/>
      <c r="F78" s="215"/>
      <c r="G78" s="216"/>
      <c r="H78" s="217"/>
      <c r="I78" s="200"/>
      <c r="J78" s="264"/>
      <c r="K78" s="140"/>
      <c r="L78" s="135"/>
      <c r="M78" s="261"/>
      <c r="N78" s="172"/>
      <c r="O78" s="160"/>
      <c r="P78" s="161"/>
      <c r="Q78" s="141"/>
      <c r="R78" s="170"/>
      <c r="S78" s="140"/>
      <c r="T78" s="67"/>
      <c r="U78" s="67"/>
      <c r="V78" s="135"/>
      <c r="W78" s="140"/>
      <c r="X78" s="135"/>
      <c r="Y78" s="134"/>
      <c r="Z78" s="67"/>
      <c r="AA78" s="67"/>
      <c r="AB78" s="135"/>
      <c r="AC78" s="141"/>
      <c r="AD78" s="115"/>
      <c r="AE78" s="115"/>
      <c r="AF78" s="269"/>
      <c r="AG78" s="134"/>
      <c r="AH78" s="67"/>
      <c r="AI78" s="67"/>
      <c r="AJ78" s="135"/>
      <c r="AK78" s="140"/>
      <c r="AL78" s="215"/>
      <c r="AM78" s="215"/>
      <c r="AN78" s="215"/>
      <c r="AO78" s="215"/>
      <c r="AP78" s="271"/>
      <c r="AQ78" s="273"/>
      <c r="AR78" s="140"/>
      <c r="AS78" s="271"/>
      <c r="AT78" s="140"/>
      <c r="AU78" s="215"/>
      <c r="AV78" s="215"/>
      <c r="AW78" s="215"/>
      <c r="AX78" s="271"/>
      <c r="AY78" s="277"/>
      <c r="AZ78" s="218"/>
      <c r="BA78" s="218"/>
      <c r="BB78" s="332"/>
      <c r="BC78" s="134"/>
      <c r="BD78" s="67"/>
      <c r="BE78" s="199"/>
      <c r="BF78" s="280"/>
      <c r="BG78" s="261"/>
      <c r="BH78" s="271"/>
      <c r="BI78" s="140"/>
      <c r="BJ78" s="271"/>
      <c r="BK78" s="140"/>
      <c r="BL78" s="215"/>
      <c r="BM78" s="215"/>
      <c r="BN78" s="215"/>
      <c r="BO78" s="271"/>
      <c r="BP78" s="134"/>
      <c r="BQ78" s="67"/>
      <c r="BR78" s="67"/>
      <c r="BS78" s="135"/>
      <c r="BT78" s="134"/>
      <c r="BU78" s="67"/>
      <c r="BV78" s="199"/>
      <c r="BW78" s="280"/>
      <c r="BX78" s="334" t="str">
        <f t="shared" si="12"/>
        <v/>
      </c>
      <c r="BY78" s="134"/>
      <c r="BZ78" s="67"/>
      <c r="CA78" s="67"/>
      <c r="CB78" s="67"/>
      <c r="CC78" s="67"/>
      <c r="CD78" s="252" t="str">
        <f t="shared" si="13"/>
        <v/>
      </c>
      <c r="CE78" s="197" t="str">
        <f t="shared" si="14"/>
        <v/>
      </c>
      <c r="CF78" s="327" t="str">
        <f t="shared" si="15"/>
        <v/>
      </c>
      <c r="CG78" s="72" t="str">
        <f t="shared" si="17"/>
        <v/>
      </c>
      <c r="CH78" s="95"/>
      <c r="CI78" s="27" t="e">
        <f>VLOOKUP(B78,Facility_Information!$B$6:$O$136,14,FALSE)</f>
        <v>#N/A</v>
      </c>
      <c r="CJ78">
        <f t="shared" si="10"/>
        <v>0</v>
      </c>
      <c r="CK78">
        <f t="shared" si="11"/>
        <v>0</v>
      </c>
      <c r="CL78">
        <f>IF(CK78&gt;0,SUM($CK$6:CK78),0)</f>
        <v>0</v>
      </c>
      <c r="CM78" s="182" t="str">
        <f t="shared" si="16"/>
        <v/>
      </c>
    </row>
    <row r="79" spans="1:91" ht="132" customHeight="1" x14ac:dyDescent="0.3">
      <c r="A79" s="82"/>
      <c r="B79" s="251"/>
      <c r="C79" s="215"/>
      <c r="D79" s="215"/>
      <c r="E79" s="215"/>
      <c r="F79" s="215"/>
      <c r="G79" s="216"/>
      <c r="H79" s="217"/>
      <c r="I79" s="200"/>
      <c r="J79" s="264"/>
      <c r="K79" s="140"/>
      <c r="L79" s="135"/>
      <c r="M79" s="261"/>
      <c r="N79" s="172"/>
      <c r="O79" s="160"/>
      <c r="P79" s="161"/>
      <c r="Q79" s="141"/>
      <c r="R79" s="170"/>
      <c r="S79" s="140"/>
      <c r="T79" s="67"/>
      <c r="U79" s="67"/>
      <c r="V79" s="135"/>
      <c r="W79" s="140"/>
      <c r="X79" s="135"/>
      <c r="Y79" s="134"/>
      <c r="Z79" s="67"/>
      <c r="AA79" s="67"/>
      <c r="AB79" s="135"/>
      <c r="AC79" s="141"/>
      <c r="AD79" s="115"/>
      <c r="AE79" s="115"/>
      <c r="AF79" s="269"/>
      <c r="AG79" s="134"/>
      <c r="AH79" s="67"/>
      <c r="AI79" s="67"/>
      <c r="AJ79" s="135"/>
      <c r="AK79" s="140"/>
      <c r="AL79" s="215"/>
      <c r="AM79" s="215"/>
      <c r="AN79" s="215"/>
      <c r="AO79" s="215"/>
      <c r="AP79" s="271"/>
      <c r="AQ79" s="273"/>
      <c r="AR79" s="140"/>
      <c r="AS79" s="271"/>
      <c r="AT79" s="140"/>
      <c r="AU79" s="215"/>
      <c r="AV79" s="215"/>
      <c r="AW79" s="215"/>
      <c r="AX79" s="271"/>
      <c r="AY79" s="277"/>
      <c r="AZ79" s="218"/>
      <c r="BA79" s="218"/>
      <c r="BB79" s="332"/>
      <c r="BC79" s="134"/>
      <c r="BD79" s="67"/>
      <c r="BE79" s="199"/>
      <c r="BF79" s="280"/>
      <c r="BG79" s="261"/>
      <c r="BH79" s="271"/>
      <c r="BI79" s="140"/>
      <c r="BJ79" s="271"/>
      <c r="BK79" s="140"/>
      <c r="BL79" s="215"/>
      <c r="BM79" s="215"/>
      <c r="BN79" s="215"/>
      <c r="BO79" s="271"/>
      <c r="BP79" s="134"/>
      <c r="BQ79" s="67"/>
      <c r="BR79" s="67"/>
      <c r="BS79" s="135"/>
      <c r="BT79" s="134"/>
      <c r="BU79" s="67"/>
      <c r="BV79" s="199"/>
      <c r="BW79" s="280"/>
      <c r="BX79" s="334" t="str">
        <f t="shared" si="12"/>
        <v/>
      </c>
      <c r="BY79" s="134"/>
      <c r="BZ79" s="67"/>
      <c r="CA79" s="67"/>
      <c r="CB79" s="67"/>
      <c r="CC79" s="67"/>
      <c r="CD79" s="252" t="str">
        <f t="shared" si="13"/>
        <v/>
      </c>
      <c r="CE79" s="197" t="str">
        <f t="shared" si="14"/>
        <v/>
      </c>
      <c r="CF79" s="327" t="str">
        <f t="shared" si="15"/>
        <v/>
      </c>
      <c r="CG79" s="72" t="str">
        <f t="shared" si="17"/>
        <v/>
      </c>
      <c r="CH79" s="95"/>
      <c r="CI79" s="27" t="e">
        <f>VLOOKUP(B79,Facility_Information!$B$6:$O$136,14,FALSE)</f>
        <v>#N/A</v>
      </c>
      <c r="CJ79">
        <f t="shared" si="10"/>
        <v>0</v>
      </c>
      <c r="CK79">
        <f t="shared" si="11"/>
        <v>0</v>
      </c>
      <c r="CL79">
        <f>IF(CK79&gt;0,SUM($CK$6:CK79),0)</f>
        <v>0</v>
      </c>
      <c r="CM79" s="182" t="str">
        <f t="shared" si="16"/>
        <v/>
      </c>
    </row>
    <row r="80" spans="1:91" ht="132" customHeight="1" x14ac:dyDescent="0.3">
      <c r="A80" s="82"/>
      <c r="B80" s="251"/>
      <c r="C80" s="215"/>
      <c r="D80" s="215"/>
      <c r="E80" s="215"/>
      <c r="F80" s="215"/>
      <c r="G80" s="216"/>
      <c r="H80" s="217"/>
      <c r="I80" s="200"/>
      <c r="J80" s="264"/>
      <c r="K80" s="140"/>
      <c r="L80" s="135"/>
      <c r="M80" s="261"/>
      <c r="N80" s="172"/>
      <c r="O80" s="160"/>
      <c r="P80" s="161"/>
      <c r="Q80" s="141"/>
      <c r="R80" s="170"/>
      <c r="S80" s="140"/>
      <c r="T80" s="67"/>
      <c r="U80" s="67"/>
      <c r="V80" s="135"/>
      <c r="W80" s="140"/>
      <c r="X80" s="135"/>
      <c r="Y80" s="134"/>
      <c r="Z80" s="67"/>
      <c r="AA80" s="67"/>
      <c r="AB80" s="135"/>
      <c r="AC80" s="141"/>
      <c r="AD80" s="115"/>
      <c r="AE80" s="115"/>
      <c r="AF80" s="269"/>
      <c r="AG80" s="134"/>
      <c r="AH80" s="67"/>
      <c r="AI80" s="67"/>
      <c r="AJ80" s="135"/>
      <c r="AK80" s="140"/>
      <c r="AL80" s="215"/>
      <c r="AM80" s="215"/>
      <c r="AN80" s="215"/>
      <c r="AO80" s="215"/>
      <c r="AP80" s="271"/>
      <c r="AQ80" s="273"/>
      <c r="AR80" s="140"/>
      <c r="AS80" s="271"/>
      <c r="AT80" s="140"/>
      <c r="AU80" s="215"/>
      <c r="AV80" s="215"/>
      <c r="AW80" s="215"/>
      <c r="AX80" s="271"/>
      <c r="AY80" s="277"/>
      <c r="AZ80" s="218"/>
      <c r="BA80" s="218"/>
      <c r="BB80" s="332"/>
      <c r="BC80" s="134"/>
      <c r="BD80" s="67"/>
      <c r="BE80" s="199"/>
      <c r="BF80" s="280"/>
      <c r="BG80" s="261"/>
      <c r="BH80" s="271"/>
      <c r="BI80" s="140"/>
      <c r="BJ80" s="271"/>
      <c r="BK80" s="140"/>
      <c r="BL80" s="215"/>
      <c r="BM80" s="215"/>
      <c r="BN80" s="215"/>
      <c r="BO80" s="271"/>
      <c r="BP80" s="134"/>
      <c r="BQ80" s="67"/>
      <c r="BR80" s="67"/>
      <c r="BS80" s="135"/>
      <c r="BT80" s="134"/>
      <c r="BU80" s="67"/>
      <c r="BV80" s="199"/>
      <c r="BW80" s="280"/>
      <c r="BX80" s="334" t="str">
        <f t="shared" si="12"/>
        <v/>
      </c>
      <c r="BY80" s="134"/>
      <c r="BZ80" s="67"/>
      <c r="CA80" s="67"/>
      <c r="CB80" s="67"/>
      <c r="CC80" s="67"/>
      <c r="CD80" s="252" t="str">
        <f t="shared" si="13"/>
        <v/>
      </c>
      <c r="CE80" s="197" t="str">
        <f t="shared" si="14"/>
        <v/>
      </c>
      <c r="CF80" s="327" t="str">
        <f t="shared" si="15"/>
        <v/>
      </c>
      <c r="CG80" s="72" t="str">
        <f t="shared" si="17"/>
        <v/>
      </c>
      <c r="CH80" s="95"/>
      <c r="CI80" s="27" t="e">
        <f>VLOOKUP(B80,Facility_Information!$B$6:$O$136,14,FALSE)</f>
        <v>#N/A</v>
      </c>
      <c r="CJ80">
        <f t="shared" si="10"/>
        <v>0</v>
      </c>
      <c r="CK80">
        <f t="shared" si="11"/>
        <v>0</v>
      </c>
      <c r="CL80">
        <f>IF(CK80&gt;0,SUM($CK$6:CK80),0)</f>
        <v>0</v>
      </c>
      <c r="CM80" s="182" t="str">
        <f t="shared" si="16"/>
        <v/>
      </c>
    </row>
    <row r="81" spans="1:91" ht="132" customHeight="1" x14ac:dyDescent="0.3">
      <c r="A81" s="82"/>
      <c r="B81" s="251"/>
      <c r="C81" s="215"/>
      <c r="D81" s="215"/>
      <c r="E81" s="215"/>
      <c r="F81" s="215"/>
      <c r="G81" s="216"/>
      <c r="H81" s="217"/>
      <c r="I81" s="200"/>
      <c r="J81" s="264"/>
      <c r="K81" s="140"/>
      <c r="L81" s="135"/>
      <c r="M81" s="261"/>
      <c r="N81" s="172"/>
      <c r="O81" s="160"/>
      <c r="P81" s="161"/>
      <c r="Q81" s="141"/>
      <c r="R81" s="170"/>
      <c r="S81" s="140"/>
      <c r="T81" s="67"/>
      <c r="U81" s="67"/>
      <c r="V81" s="135"/>
      <c r="W81" s="140"/>
      <c r="X81" s="135"/>
      <c r="Y81" s="134"/>
      <c r="Z81" s="67"/>
      <c r="AA81" s="67"/>
      <c r="AB81" s="135"/>
      <c r="AC81" s="141"/>
      <c r="AD81" s="115"/>
      <c r="AE81" s="115"/>
      <c r="AF81" s="269"/>
      <c r="AG81" s="134"/>
      <c r="AH81" s="67"/>
      <c r="AI81" s="67"/>
      <c r="AJ81" s="135"/>
      <c r="AK81" s="140"/>
      <c r="AL81" s="215"/>
      <c r="AM81" s="215"/>
      <c r="AN81" s="215"/>
      <c r="AO81" s="215"/>
      <c r="AP81" s="271"/>
      <c r="AQ81" s="273"/>
      <c r="AR81" s="140"/>
      <c r="AS81" s="271"/>
      <c r="AT81" s="140"/>
      <c r="AU81" s="215"/>
      <c r="AV81" s="215"/>
      <c r="AW81" s="215"/>
      <c r="AX81" s="271"/>
      <c r="AY81" s="277"/>
      <c r="AZ81" s="218"/>
      <c r="BA81" s="218"/>
      <c r="BB81" s="332"/>
      <c r="BC81" s="134"/>
      <c r="BD81" s="67"/>
      <c r="BE81" s="199"/>
      <c r="BF81" s="280"/>
      <c r="BG81" s="261"/>
      <c r="BH81" s="271"/>
      <c r="BI81" s="140"/>
      <c r="BJ81" s="271"/>
      <c r="BK81" s="140"/>
      <c r="BL81" s="215"/>
      <c r="BM81" s="215"/>
      <c r="BN81" s="215"/>
      <c r="BO81" s="271"/>
      <c r="BP81" s="134"/>
      <c r="BQ81" s="67"/>
      <c r="BR81" s="67"/>
      <c r="BS81" s="135"/>
      <c r="BT81" s="134"/>
      <c r="BU81" s="67"/>
      <c r="BV81" s="199"/>
      <c r="BW81" s="280"/>
      <c r="BX81" s="334" t="str">
        <f t="shared" si="12"/>
        <v/>
      </c>
      <c r="BY81" s="134"/>
      <c r="BZ81" s="67"/>
      <c r="CA81" s="67"/>
      <c r="CB81" s="67"/>
      <c r="CC81" s="67"/>
      <c r="CD81" s="252" t="str">
        <f t="shared" si="13"/>
        <v/>
      </c>
      <c r="CE81" s="197" t="str">
        <f t="shared" si="14"/>
        <v/>
      </c>
      <c r="CF81" s="327" t="str">
        <f t="shared" si="15"/>
        <v/>
      </c>
      <c r="CG81" s="72" t="str">
        <f t="shared" si="17"/>
        <v/>
      </c>
      <c r="CH81" s="95"/>
      <c r="CI81" s="27" t="e">
        <f>VLOOKUP(B81,Facility_Information!$B$6:$O$136,14,FALSE)</f>
        <v>#N/A</v>
      </c>
      <c r="CJ81">
        <f t="shared" si="10"/>
        <v>0</v>
      </c>
      <c r="CK81">
        <f t="shared" si="11"/>
        <v>0</v>
      </c>
      <c r="CL81">
        <f>IF(CK81&gt;0,SUM($CK$6:CK81),0)</f>
        <v>0</v>
      </c>
      <c r="CM81" s="182" t="str">
        <f t="shared" si="16"/>
        <v/>
      </c>
    </row>
    <row r="82" spans="1:91" ht="132" customHeight="1" x14ac:dyDescent="0.3">
      <c r="A82" s="82"/>
      <c r="B82" s="251"/>
      <c r="C82" s="215"/>
      <c r="D82" s="215"/>
      <c r="E82" s="215"/>
      <c r="F82" s="215"/>
      <c r="G82" s="216"/>
      <c r="H82" s="217"/>
      <c r="I82" s="200"/>
      <c r="J82" s="264"/>
      <c r="K82" s="140"/>
      <c r="L82" s="135"/>
      <c r="M82" s="261"/>
      <c r="N82" s="172"/>
      <c r="O82" s="160"/>
      <c r="P82" s="161"/>
      <c r="Q82" s="141"/>
      <c r="R82" s="170"/>
      <c r="S82" s="140"/>
      <c r="T82" s="67"/>
      <c r="U82" s="67"/>
      <c r="V82" s="135"/>
      <c r="W82" s="140"/>
      <c r="X82" s="135"/>
      <c r="Y82" s="134"/>
      <c r="Z82" s="67"/>
      <c r="AA82" s="67"/>
      <c r="AB82" s="135"/>
      <c r="AC82" s="141"/>
      <c r="AD82" s="115"/>
      <c r="AE82" s="115"/>
      <c r="AF82" s="269"/>
      <c r="AG82" s="134"/>
      <c r="AH82" s="67"/>
      <c r="AI82" s="67"/>
      <c r="AJ82" s="135"/>
      <c r="AK82" s="140"/>
      <c r="AL82" s="215"/>
      <c r="AM82" s="215"/>
      <c r="AN82" s="215"/>
      <c r="AO82" s="215"/>
      <c r="AP82" s="271"/>
      <c r="AQ82" s="273"/>
      <c r="AR82" s="140"/>
      <c r="AS82" s="271"/>
      <c r="AT82" s="140"/>
      <c r="AU82" s="215"/>
      <c r="AV82" s="215"/>
      <c r="AW82" s="215"/>
      <c r="AX82" s="271"/>
      <c r="AY82" s="277"/>
      <c r="AZ82" s="218"/>
      <c r="BA82" s="218"/>
      <c r="BB82" s="332"/>
      <c r="BC82" s="134"/>
      <c r="BD82" s="67"/>
      <c r="BE82" s="199"/>
      <c r="BF82" s="280"/>
      <c r="BG82" s="261"/>
      <c r="BH82" s="271"/>
      <c r="BI82" s="140"/>
      <c r="BJ82" s="271"/>
      <c r="BK82" s="140"/>
      <c r="BL82" s="215"/>
      <c r="BM82" s="215"/>
      <c r="BN82" s="215"/>
      <c r="BO82" s="271"/>
      <c r="BP82" s="134"/>
      <c r="BQ82" s="67"/>
      <c r="BR82" s="67"/>
      <c r="BS82" s="135"/>
      <c r="BT82" s="134"/>
      <c r="BU82" s="67"/>
      <c r="BV82" s="199"/>
      <c r="BW82" s="280"/>
      <c r="BX82" s="334" t="str">
        <f t="shared" si="12"/>
        <v/>
      </c>
      <c r="BY82" s="134"/>
      <c r="BZ82" s="67"/>
      <c r="CA82" s="67"/>
      <c r="CB82" s="67"/>
      <c r="CC82" s="67"/>
      <c r="CD82" s="252" t="str">
        <f t="shared" si="13"/>
        <v/>
      </c>
      <c r="CE82" s="197" t="str">
        <f t="shared" si="14"/>
        <v/>
      </c>
      <c r="CF82" s="327" t="str">
        <f t="shared" si="15"/>
        <v/>
      </c>
      <c r="CG82" s="72" t="str">
        <f t="shared" si="17"/>
        <v/>
      </c>
      <c r="CH82" s="95"/>
      <c r="CI82" s="27" t="e">
        <f>VLOOKUP(B82,Facility_Information!$B$6:$O$136,14,FALSE)</f>
        <v>#N/A</v>
      </c>
      <c r="CJ82">
        <f t="shared" si="10"/>
        <v>0</v>
      </c>
      <c r="CK82">
        <f t="shared" si="11"/>
        <v>0</v>
      </c>
      <c r="CL82">
        <f>IF(CK82&gt;0,SUM($CK$6:CK82),0)</f>
        <v>0</v>
      </c>
      <c r="CM82" s="182" t="str">
        <f t="shared" si="16"/>
        <v/>
      </c>
    </row>
    <row r="83" spans="1:91" ht="132" customHeight="1" x14ac:dyDescent="0.3">
      <c r="A83" s="82"/>
      <c r="B83" s="251"/>
      <c r="C83" s="215"/>
      <c r="D83" s="215"/>
      <c r="E83" s="215"/>
      <c r="F83" s="215"/>
      <c r="G83" s="216"/>
      <c r="H83" s="217"/>
      <c r="I83" s="200"/>
      <c r="J83" s="264"/>
      <c r="K83" s="140"/>
      <c r="L83" s="135"/>
      <c r="M83" s="261"/>
      <c r="N83" s="172"/>
      <c r="O83" s="160"/>
      <c r="P83" s="161"/>
      <c r="Q83" s="141"/>
      <c r="R83" s="170"/>
      <c r="S83" s="140"/>
      <c r="T83" s="67"/>
      <c r="U83" s="67"/>
      <c r="V83" s="135"/>
      <c r="W83" s="140"/>
      <c r="X83" s="135"/>
      <c r="Y83" s="134"/>
      <c r="Z83" s="67"/>
      <c r="AA83" s="67"/>
      <c r="AB83" s="135"/>
      <c r="AC83" s="141"/>
      <c r="AD83" s="115"/>
      <c r="AE83" s="115"/>
      <c r="AF83" s="269"/>
      <c r="AG83" s="134"/>
      <c r="AH83" s="67"/>
      <c r="AI83" s="67"/>
      <c r="AJ83" s="135"/>
      <c r="AK83" s="140"/>
      <c r="AL83" s="215"/>
      <c r="AM83" s="215"/>
      <c r="AN83" s="215"/>
      <c r="AO83" s="215"/>
      <c r="AP83" s="271"/>
      <c r="AQ83" s="273"/>
      <c r="AR83" s="140"/>
      <c r="AS83" s="271"/>
      <c r="AT83" s="140"/>
      <c r="AU83" s="215"/>
      <c r="AV83" s="215"/>
      <c r="AW83" s="215"/>
      <c r="AX83" s="271"/>
      <c r="AY83" s="277"/>
      <c r="AZ83" s="218"/>
      <c r="BA83" s="218"/>
      <c r="BB83" s="332"/>
      <c r="BC83" s="134"/>
      <c r="BD83" s="67"/>
      <c r="BE83" s="199"/>
      <c r="BF83" s="280"/>
      <c r="BG83" s="261"/>
      <c r="BH83" s="271"/>
      <c r="BI83" s="140"/>
      <c r="BJ83" s="271"/>
      <c r="BK83" s="140"/>
      <c r="BL83" s="215"/>
      <c r="BM83" s="215"/>
      <c r="BN83" s="215"/>
      <c r="BO83" s="271"/>
      <c r="BP83" s="134"/>
      <c r="BQ83" s="67"/>
      <c r="BR83" s="67"/>
      <c r="BS83" s="135"/>
      <c r="BT83" s="134"/>
      <c r="BU83" s="67"/>
      <c r="BV83" s="199"/>
      <c r="BW83" s="280"/>
      <c r="BX83" s="334" t="str">
        <f t="shared" si="12"/>
        <v/>
      </c>
      <c r="BY83" s="134"/>
      <c r="BZ83" s="67"/>
      <c r="CA83" s="67"/>
      <c r="CB83" s="67"/>
      <c r="CC83" s="67"/>
      <c r="CD83" s="252" t="str">
        <f t="shared" si="13"/>
        <v/>
      </c>
      <c r="CE83" s="197" t="str">
        <f t="shared" si="14"/>
        <v/>
      </c>
      <c r="CF83" s="327" t="str">
        <f t="shared" si="15"/>
        <v/>
      </c>
      <c r="CG83" s="72" t="str">
        <f t="shared" si="17"/>
        <v/>
      </c>
      <c r="CH83" s="95"/>
      <c r="CI83" s="27" t="e">
        <f>VLOOKUP(B83,Facility_Information!$B$6:$O$136,14,FALSE)</f>
        <v>#N/A</v>
      </c>
      <c r="CJ83">
        <f t="shared" si="10"/>
        <v>0</v>
      </c>
      <c r="CK83">
        <f t="shared" si="11"/>
        <v>0</v>
      </c>
      <c r="CL83">
        <f>IF(CK83&gt;0,SUM($CK$6:CK83),0)</f>
        <v>0</v>
      </c>
      <c r="CM83" s="182" t="str">
        <f t="shared" si="16"/>
        <v/>
      </c>
    </row>
    <row r="84" spans="1:91" ht="132" customHeight="1" x14ac:dyDescent="0.3">
      <c r="A84" s="82"/>
      <c r="B84" s="251"/>
      <c r="C84" s="215"/>
      <c r="D84" s="215"/>
      <c r="E84" s="215"/>
      <c r="F84" s="215"/>
      <c r="G84" s="216"/>
      <c r="H84" s="217"/>
      <c r="I84" s="200"/>
      <c r="J84" s="264"/>
      <c r="K84" s="140"/>
      <c r="L84" s="135"/>
      <c r="M84" s="261"/>
      <c r="N84" s="172"/>
      <c r="O84" s="160"/>
      <c r="P84" s="161"/>
      <c r="Q84" s="141"/>
      <c r="R84" s="170"/>
      <c r="S84" s="140"/>
      <c r="T84" s="67"/>
      <c r="U84" s="67"/>
      <c r="V84" s="135"/>
      <c r="W84" s="140"/>
      <c r="X84" s="135"/>
      <c r="Y84" s="134"/>
      <c r="Z84" s="67"/>
      <c r="AA84" s="67"/>
      <c r="AB84" s="135"/>
      <c r="AC84" s="141"/>
      <c r="AD84" s="115"/>
      <c r="AE84" s="115"/>
      <c r="AF84" s="269"/>
      <c r="AG84" s="134"/>
      <c r="AH84" s="67"/>
      <c r="AI84" s="67"/>
      <c r="AJ84" s="135"/>
      <c r="AK84" s="140"/>
      <c r="AL84" s="215"/>
      <c r="AM84" s="215"/>
      <c r="AN84" s="215"/>
      <c r="AO84" s="215"/>
      <c r="AP84" s="271"/>
      <c r="AQ84" s="273"/>
      <c r="AR84" s="140"/>
      <c r="AS84" s="271"/>
      <c r="AT84" s="140"/>
      <c r="AU84" s="215"/>
      <c r="AV84" s="215"/>
      <c r="AW84" s="215"/>
      <c r="AX84" s="271"/>
      <c r="AY84" s="277"/>
      <c r="AZ84" s="218"/>
      <c r="BA84" s="218"/>
      <c r="BB84" s="332"/>
      <c r="BC84" s="134"/>
      <c r="BD84" s="67"/>
      <c r="BE84" s="199"/>
      <c r="BF84" s="280"/>
      <c r="BG84" s="261"/>
      <c r="BH84" s="271"/>
      <c r="BI84" s="140"/>
      <c r="BJ84" s="271"/>
      <c r="BK84" s="140"/>
      <c r="BL84" s="215"/>
      <c r="BM84" s="215"/>
      <c r="BN84" s="215"/>
      <c r="BO84" s="271"/>
      <c r="BP84" s="134"/>
      <c r="BQ84" s="67"/>
      <c r="BR84" s="67"/>
      <c r="BS84" s="135"/>
      <c r="BT84" s="134"/>
      <c r="BU84" s="67"/>
      <c r="BV84" s="199"/>
      <c r="BW84" s="280"/>
      <c r="BX84" s="334" t="str">
        <f t="shared" si="12"/>
        <v/>
      </c>
      <c r="BY84" s="134"/>
      <c r="BZ84" s="67"/>
      <c r="CA84" s="67"/>
      <c r="CB84" s="67"/>
      <c r="CC84" s="67"/>
      <c r="CD84" s="252" t="str">
        <f t="shared" si="13"/>
        <v/>
      </c>
      <c r="CE84" s="197" t="str">
        <f t="shared" si="14"/>
        <v/>
      </c>
      <c r="CF84" s="327" t="str">
        <f t="shared" si="15"/>
        <v/>
      </c>
      <c r="CG84" s="72" t="str">
        <f t="shared" si="17"/>
        <v/>
      </c>
      <c r="CH84" s="95"/>
      <c r="CI84" s="27" t="e">
        <f>VLOOKUP(B84,Facility_Information!$B$6:$O$136,14,FALSE)</f>
        <v>#N/A</v>
      </c>
      <c r="CJ84">
        <f t="shared" si="10"/>
        <v>0</v>
      </c>
      <c r="CK84">
        <f t="shared" si="11"/>
        <v>0</v>
      </c>
      <c r="CL84">
        <f>IF(CK84&gt;0,SUM($CK$6:CK84),0)</f>
        <v>0</v>
      </c>
      <c r="CM84" s="182" t="str">
        <f t="shared" si="16"/>
        <v/>
      </c>
    </row>
    <row r="85" spans="1:91" ht="132" customHeight="1" x14ac:dyDescent="0.3">
      <c r="A85" s="82"/>
      <c r="B85" s="251"/>
      <c r="C85" s="215"/>
      <c r="D85" s="215"/>
      <c r="E85" s="215"/>
      <c r="F85" s="215"/>
      <c r="G85" s="216"/>
      <c r="H85" s="217"/>
      <c r="I85" s="200"/>
      <c r="J85" s="264"/>
      <c r="K85" s="140"/>
      <c r="L85" s="135"/>
      <c r="M85" s="261"/>
      <c r="N85" s="172"/>
      <c r="O85" s="160"/>
      <c r="P85" s="161"/>
      <c r="Q85" s="141"/>
      <c r="R85" s="170"/>
      <c r="S85" s="140"/>
      <c r="T85" s="67"/>
      <c r="U85" s="67"/>
      <c r="V85" s="135"/>
      <c r="W85" s="140"/>
      <c r="X85" s="135"/>
      <c r="Y85" s="134"/>
      <c r="Z85" s="67"/>
      <c r="AA85" s="67"/>
      <c r="AB85" s="135"/>
      <c r="AC85" s="141"/>
      <c r="AD85" s="115"/>
      <c r="AE85" s="115"/>
      <c r="AF85" s="269"/>
      <c r="AG85" s="134"/>
      <c r="AH85" s="67"/>
      <c r="AI85" s="67"/>
      <c r="AJ85" s="135"/>
      <c r="AK85" s="140"/>
      <c r="AL85" s="215"/>
      <c r="AM85" s="215"/>
      <c r="AN85" s="215"/>
      <c r="AO85" s="215"/>
      <c r="AP85" s="271"/>
      <c r="AQ85" s="273"/>
      <c r="AR85" s="140"/>
      <c r="AS85" s="271"/>
      <c r="AT85" s="140"/>
      <c r="AU85" s="215"/>
      <c r="AV85" s="215"/>
      <c r="AW85" s="215"/>
      <c r="AX85" s="271"/>
      <c r="AY85" s="277"/>
      <c r="AZ85" s="218"/>
      <c r="BA85" s="218"/>
      <c r="BB85" s="332"/>
      <c r="BC85" s="134"/>
      <c r="BD85" s="67"/>
      <c r="BE85" s="199"/>
      <c r="BF85" s="280"/>
      <c r="BG85" s="261"/>
      <c r="BH85" s="271"/>
      <c r="BI85" s="140"/>
      <c r="BJ85" s="271"/>
      <c r="BK85" s="140"/>
      <c r="BL85" s="215"/>
      <c r="BM85" s="215"/>
      <c r="BN85" s="215"/>
      <c r="BO85" s="271"/>
      <c r="BP85" s="134"/>
      <c r="BQ85" s="67"/>
      <c r="BR85" s="67"/>
      <c r="BS85" s="135"/>
      <c r="BT85" s="134"/>
      <c r="BU85" s="67"/>
      <c r="BV85" s="199"/>
      <c r="BW85" s="280"/>
      <c r="BX85" s="334" t="str">
        <f t="shared" si="12"/>
        <v/>
      </c>
      <c r="BY85" s="134"/>
      <c r="BZ85" s="67"/>
      <c r="CA85" s="67"/>
      <c r="CB85" s="67"/>
      <c r="CC85" s="67"/>
      <c r="CD85" s="252" t="str">
        <f t="shared" si="13"/>
        <v/>
      </c>
      <c r="CE85" s="197" t="str">
        <f t="shared" si="14"/>
        <v/>
      </c>
      <c r="CF85" s="327" t="str">
        <f t="shared" si="15"/>
        <v/>
      </c>
      <c r="CG85" s="72" t="str">
        <f t="shared" si="17"/>
        <v/>
      </c>
      <c r="CH85" s="95"/>
      <c r="CI85" s="27" t="e">
        <f>VLOOKUP(B85,Facility_Information!$B$6:$O$136,14,FALSE)</f>
        <v>#N/A</v>
      </c>
      <c r="CJ85">
        <f t="shared" si="10"/>
        <v>0</v>
      </c>
      <c r="CK85">
        <f t="shared" si="11"/>
        <v>0</v>
      </c>
      <c r="CL85">
        <f>IF(CK85&gt;0,SUM($CK$6:CK85),0)</f>
        <v>0</v>
      </c>
      <c r="CM85" s="182" t="str">
        <f t="shared" si="16"/>
        <v/>
      </c>
    </row>
    <row r="86" spans="1:91" ht="132" customHeight="1" x14ac:dyDescent="0.3">
      <c r="A86" s="82"/>
      <c r="B86" s="251"/>
      <c r="C86" s="215"/>
      <c r="D86" s="215"/>
      <c r="E86" s="215"/>
      <c r="F86" s="215"/>
      <c r="G86" s="216"/>
      <c r="H86" s="217"/>
      <c r="I86" s="200"/>
      <c r="J86" s="264"/>
      <c r="K86" s="140"/>
      <c r="L86" s="135"/>
      <c r="M86" s="261"/>
      <c r="N86" s="172"/>
      <c r="O86" s="160"/>
      <c r="P86" s="161"/>
      <c r="Q86" s="141"/>
      <c r="R86" s="170"/>
      <c r="S86" s="140"/>
      <c r="T86" s="67"/>
      <c r="U86" s="67"/>
      <c r="V86" s="135"/>
      <c r="W86" s="140"/>
      <c r="X86" s="135"/>
      <c r="Y86" s="134"/>
      <c r="Z86" s="67"/>
      <c r="AA86" s="67"/>
      <c r="AB86" s="135"/>
      <c r="AC86" s="141"/>
      <c r="AD86" s="115"/>
      <c r="AE86" s="115"/>
      <c r="AF86" s="269"/>
      <c r="AG86" s="134"/>
      <c r="AH86" s="67"/>
      <c r="AI86" s="67"/>
      <c r="AJ86" s="135"/>
      <c r="AK86" s="140"/>
      <c r="AL86" s="215"/>
      <c r="AM86" s="215"/>
      <c r="AN86" s="215"/>
      <c r="AO86" s="215"/>
      <c r="AP86" s="271"/>
      <c r="AQ86" s="273"/>
      <c r="AR86" s="140"/>
      <c r="AS86" s="271"/>
      <c r="AT86" s="140"/>
      <c r="AU86" s="215"/>
      <c r="AV86" s="215"/>
      <c r="AW86" s="215"/>
      <c r="AX86" s="271"/>
      <c r="AY86" s="277"/>
      <c r="AZ86" s="218"/>
      <c r="BA86" s="218"/>
      <c r="BB86" s="332"/>
      <c r="BC86" s="134"/>
      <c r="BD86" s="67"/>
      <c r="BE86" s="199"/>
      <c r="BF86" s="280"/>
      <c r="BG86" s="261"/>
      <c r="BH86" s="271"/>
      <c r="BI86" s="140"/>
      <c r="BJ86" s="271"/>
      <c r="BK86" s="140"/>
      <c r="BL86" s="215"/>
      <c r="BM86" s="215"/>
      <c r="BN86" s="215"/>
      <c r="BO86" s="271"/>
      <c r="BP86" s="134"/>
      <c r="BQ86" s="67"/>
      <c r="BR86" s="67"/>
      <c r="BS86" s="135"/>
      <c r="BT86" s="134"/>
      <c r="BU86" s="67"/>
      <c r="BV86" s="199"/>
      <c r="BW86" s="280"/>
      <c r="BX86" s="334" t="str">
        <f t="shared" si="12"/>
        <v/>
      </c>
      <c r="BY86" s="134"/>
      <c r="BZ86" s="67"/>
      <c r="CA86" s="67"/>
      <c r="CB86" s="67"/>
      <c r="CC86" s="67"/>
      <c r="CD86" s="252" t="str">
        <f t="shared" si="13"/>
        <v/>
      </c>
      <c r="CE86" s="197" t="str">
        <f t="shared" si="14"/>
        <v/>
      </c>
      <c r="CF86" s="327" t="str">
        <f t="shared" si="15"/>
        <v/>
      </c>
      <c r="CG86" s="72" t="str">
        <f t="shared" si="17"/>
        <v/>
      </c>
      <c r="CH86" s="95"/>
      <c r="CI86" s="27" t="e">
        <f>VLOOKUP(B86,Facility_Information!$B$6:$O$136,14,FALSE)</f>
        <v>#N/A</v>
      </c>
      <c r="CJ86">
        <f t="shared" si="10"/>
        <v>0</v>
      </c>
      <c r="CK86">
        <f t="shared" si="11"/>
        <v>0</v>
      </c>
      <c r="CL86">
        <f>IF(CK86&gt;0,SUM($CK$6:CK86),0)</f>
        <v>0</v>
      </c>
      <c r="CM86" s="182" t="str">
        <f t="shared" si="16"/>
        <v/>
      </c>
    </row>
    <row r="87" spans="1:91" ht="132" customHeight="1" x14ac:dyDescent="0.3">
      <c r="A87" s="82"/>
      <c r="B87" s="251"/>
      <c r="C87" s="215"/>
      <c r="D87" s="215"/>
      <c r="E87" s="215"/>
      <c r="F87" s="215"/>
      <c r="G87" s="216"/>
      <c r="H87" s="217"/>
      <c r="I87" s="200"/>
      <c r="J87" s="264"/>
      <c r="K87" s="140"/>
      <c r="L87" s="135"/>
      <c r="M87" s="261"/>
      <c r="N87" s="172"/>
      <c r="O87" s="160"/>
      <c r="P87" s="161"/>
      <c r="Q87" s="141"/>
      <c r="R87" s="170"/>
      <c r="S87" s="140"/>
      <c r="T87" s="67"/>
      <c r="U87" s="67"/>
      <c r="V87" s="135"/>
      <c r="W87" s="140"/>
      <c r="X87" s="135"/>
      <c r="Y87" s="134"/>
      <c r="Z87" s="67"/>
      <c r="AA87" s="67"/>
      <c r="AB87" s="135"/>
      <c r="AC87" s="141"/>
      <c r="AD87" s="115"/>
      <c r="AE87" s="115"/>
      <c r="AF87" s="269"/>
      <c r="AG87" s="134"/>
      <c r="AH87" s="67"/>
      <c r="AI87" s="67"/>
      <c r="AJ87" s="135"/>
      <c r="AK87" s="140"/>
      <c r="AL87" s="215"/>
      <c r="AM87" s="215"/>
      <c r="AN87" s="215"/>
      <c r="AO87" s="215"/>
      <c r="AP87" s="271"/>
      <c r="AQ87" s="273"/>
      <c r="AR87" s="140"/>
      <c r="AS87" s="271"/>
      <c r="AT87" s="140"/>
      <c r="AU87" s="215"/>
      <c r="AV87" s="215"/>
      <c r="AW87" s="215"/>
      <c r="AX87" s="271"/>
      <c r="AY87" s="277"/>
      <c r="AZ87" s="218"/>
      <c r="BA87" s="218"/>
      <c r="BB87" s="332"/>
      <c r="BC87" s="134"/>
      <c r="BD87" s="67"/>
      <c r="BE87" s="199"/>
      <c r="BF87" s="280"/>
      <c r="BG87" s="261"/>
      <c r="BH87" s="271"/>
      <c r="BI87" s="140"/>
      <c r="BJ87" s="271"/>
      <c r="BK87" s="140"/>
      <c r="BL87" s="215"/>
      <c r="BM87" s="215"/>
      <c r="BN87" s="215"/>
      <c r="BO87" s="271"/>
      <c r="BP87" s="134"/>
      <c r="BQ87" s="67"/>
      <c r="BR87" s="67"/>
      <c r="BS87" s="135"/>
      <c r="BT87" s="134"/>
      <c r="BU87" s="67"/>
      <c r="BV87" s="199"/>
      <c r="BW87" s="280"/>
      <c r="BX87" s="334" t="str">
        <f t="shared" si="12"/>
        <v/>
      </c>
      <c r="BY87" s="134"/>
      <c r="BZ87" s="67"/>
      <c r="CA87" s="67"/>
      <c r="CB87" s="67"/>
      <c r="CC87" s="67"/>
      <c r="CD87" s="252" t="str">
        <f t="shared" si="13"/>
        <v/>
      </c>
      <c r="CE87" s="197" t="str">
        <f t="shared" si="14"/>
        <v/>
      </c>
      <c r="CF87" s="327" t="str">
        <f t="shared" si="15"/>
        <v/>
      </c>
      <c r="CG87" s="72" t="str">
        <f t="shared" si="17"/>
        <v/>
      </c>
      <c r="CH87" s="95"/>
      <c r="CI87" s="27" t="e">
        <f>VLOOKUP(B87,Facility_Information!$B$6:$O$136,14,FALSE)</f>
        <v>#N/A</v>
      </c>
      <c r="CJ87">
        <f t="shared" si="10"/>
        <v>0</v>
      </c>
      <c r="CK87">
        <f t="shared" si="11"/>
        <v>0</v>
      </c>
      <c r="CL87">
        <f>IF(CK87&gt;0,SUM($CK$6:CK87),0)</f>
        <v>0</v>
      </c>
      <c r="CM87" s="182" t="str">
        <f t="shared" si="16"/>
        <v/>
      </c>
    </row>
    <row r="88" spans="1:91" ht="132" customHeight="1" x14ac:dyDescent="0.3">
      <c r="A88" s="82"/>
      <c r="B88" s="251"/>
      <c r="C88" s="215"/>
      <c r="D88" s="215"/>
      <c r="E88" s="215"/>
      <c r="F88" s="215"/>
      <c r="G88" s="216"/>
      <c r="H88" s="217"/>
      <c r="I88" s="200"/>
      <c r="J88" s="264"/>
      <c r="K88" s="140"/>
      <c r="L88" s="135"/>
      <c r="M88" s="261"/>
      <c r="N88" s="172"/>
      <c r="O88" s="160"/>
      <c r="P88" s="161"/>
      <c r="Q88" s="141"/>
      <c r="R88" s="170"/>
      <c r="S88" s="140"/>
      <c r="T88" s="67"/>
      <c r="U88" s="67"/>
      <c r="V88" s="135"/>
      <c r="W88" s="140"/>
      <c r="X88" s="135"/>
      <c r="Y88" s="134"/>
      <c r="Z88" s="67"/>
      <c r="AA88" s="67"/>
      <c r="AB88" s="135"/>
      <c r="AC88" s="141"/>
      <c r="AD88" s="115"/>
      <c r="AE88" s="115"/>
      <c r="AF88" s="269"/>
      <c r="AG88" s="134"/>
      <c r="AH88" s="67"/>
      <c r="AI88" s="67"/>
      <c r="AJ88" s="135"/>
      <c r="AK88" s="140"/>
      <c r="AL88" s="215"/>
      <c r="AM88" s="215"/>
      <c r="AN88" s="215"/>
      <c r="AO88" s="215"/>
      <c r="AP88" s="271"/>
      <c r="AQ88" s="273"/>
      <c r="AR88" s="140"/>
      <c r="AS88" s="271"/>
      <c r="AT88" s="140"/>
      <c r="AU88" s="215"/>
      <c r="AV88" s="215"/>
      <c r="AW88" s="215"/>
      <c r="AX88" s="271"/>
      <c r="AY88" s="277"/>
      <c r="AZ88" s="218"/>
      <c r="BA88" s="218"/>
      <c r="BB88" s="332"/>
      <c r="BC88" s="134"/>
      <c r="BD88" s="67"/>
      <c r="BE88" s="199"/>
      <c r="BF88" s="280"/>
      <c r="BG88" s="261"/>
      <c r="BH88" s="271"/>
      <c r="BI88" s="140"/>
      <c r="BJ88" s="271"/>
      <c r="BK88" s="140"/>
      <c r="BL88" s="215"/>
      <c r="BM88" s="215"/>
      <c r="BN88" s="215"/>
      <c r="BO88" s="271"/>
      <c r="BP88" s="134"/>
      <c r="BQ88" s="67"/>
      <c r="BR88" s="67"/>
      <c r="BS88" s="135"/>
      <c r="BT88" s="134"/>
      <c r="BU88" s="67"/>
      <c r="BV88" s="199"/>
      <c r="BW88" s="280"/>
      <c r="BX88" s="334" t="str">
        <f t="shared" si="12"/>
        <v/>
      </c>
      <c r="BY88" s="134"/>
      <c r="BZ88" s="67"/>
      <c r="CA88" s="67"/>
      <c r="CB88" s="67"/>
      <c r="CC88" s="67"/>
      <c r="CD88" s="252" t="str">
        <f t="shared" si="13"/>
        <v/>
      </c>
      <c r="CE88" s="197" t="str">
        <f t="shared" si="14"/>
        <v/>
      </c>
      <c r="CF88" s="327" t="str">
        <f t="shared" si="15"/>
        <v/>
      </c>
      <c r="CG88" s="72" t="str">
        <f t="shared" si="17"/>
        <v/>
      </c>
      <c r="CH88" s="95"/>
      <c r="CI88" s="27" t="e">
        <f>VLOOKUP(B88,Facility_Information!$B$6:$O$136,14,FALSE)</f>
        <v>#N/A</v>
      </c>
      <c r="CJ88">
        <f t="shared" si="10"/>
        <v>0</v>
      </c>
      <c r="CK88">
        <f t="shared" si="11"/>
        <v>0</v>
      </c>
      <c r="CL88">
        <f>IF(CK88&gt;0,SUM($CK$6:CK88),0)</f>
        <v>0</v>
      </c>
      <c r="CM88" s="182" t="str">
        <f t="shared" si="16"/>
        <v/>
      </c>
    </row>
    <row r="89" spans="1:91" ht="132" customHeight="1" x14ac:dyDescent="0.3">
      <c r="A89" s="82"/>
      <c r="B89" s="251"/>
      <c r="C89" s="215"/>
      <c r="D89" s="215"/>
      <c r="E89" s="215"/>
      <c r="F89" s="215"/>
      <c r="G89" s="216"/>
      <c r="H89" s="217"/>
      <c r="I89" s="200"/>
      <c r="J89" s="264"/>
      <c r="K89" s="140"/>
      <c r="L89" s="135"/>
      <c r="M89" s="261"/>
      <c r="N89" s="172"/>
      <c r="O89" s="160"/>
      <c r="P89" s="161"/>
      <c r="Q89" s="141"/>
      <c r="R89" s="170"/>
      <c r="S89" s="140"/>
      <c r="T89" s="67"/>
      <c r="U89" s="67"/>
      <c r="V89" s="135"/>
      <c r="W89" s="140"/>
      <c r="X89" s="135"/>
      <c r="Y89" s="134"/>
      <c r="Z89" s="67"/>
      <c r="AA89" s="67"/>
      <c r="AB89" s="135"/>
      <c r="AC89" s="141"/>
      <c r="AD89" s="115"/>
      <c r="AE89" s="115"/>
      <c r="AF89" s="269"/>
      <c r="AG89" s="134"/>
      <c r="AH89" s="67"/>
      <c r="AI89" s="67"/>
      <c r="AJ89" s="135"/>
      <c r="AK89" s="140"/>
      <c r="AL89" s="215"/>
      <c r="AM89" s="215"/>
      <c r="AN89" s="215"/>
      <c r="AO89" s="215"/>
      <c r="AP89" s="271"/>
      <c r="AQ89" s="273"/>
      <c r="AR89" s="140"/>
      <c r="AS89" s="271"/>
      <c r="AT89" s="140"/>
      <c r="AU89" s="215"/>
      <c r="AV89" s="215"/>
      <c r="AW89" s="215"/>
      <c r="AX89" s="271"/>
      <c r="AY89" s="277"/>
      <c r="AZ89" s="218"/>
      <c r="BA89" s="218"/>
      <c r="BB89" s="332"/>
      <c r="BC89" s="134"/>
      <c r="BD89" s="67"/>
      <c r="BE89" s="199"/>
      <c r="BF89" s="280"/>
      <c r="BG89" s="261"/>
      <c r="BH89" s="271"/>
      <c r="BI89" s="140"/>
      <c r="BJ89" s="271"/>
      <c r="BK89" s="140"/>
      <c r="BL89" s="215"/>
      <c r="BM89" s="215"/>
      <c r="BN89" s="215"/>
      <c r="BO89" s="271"/>
      <c r="BP89" s="134"/>
      <c r="BQ89" s="67"/>
      <c r="BR89" s="67"/>
      <c r="BS89" s="135"/>
      <c r="BT89" s="134"/>
      <c r="BU89" s="67"/>
      <c r="BV89" s="199"/>
      <c r="BW89" s="280"/>
      <c r="BX89" s="334" t="str">
        <f t="shared" si="12"/>
        <v/>
      </c>
      <c r="BY89" s="134"/>
      <c r="BZ89" s="67"/>
      <c r="CA89" s="67"/>
      <c r="CB89" s="67"/>
      <c r="CC89" s="67"/>
      <c r="CD89" s="252" t="str">
        <f t="shared" si="13"/>
        <v/>
      </c>
      <c r="CE89" s="197" t="str">
        <f t="shared" si="14"/>
        <v/>
      </c>
      <c r="CF89" s="327" t="str">
        <f t="shared" si="15"/>
        <v/>
      </c>
      <c r="CG89" s="72" t="str">
        <f t="shared" si="17"/>
        <v/>
      </c>
      <c r="CH89" s="95"/>
      <c r="CI89" s="27" t="e">
        <f>VLOOKUP(B89,Facility_Information!$B$6:$O$136,14,FALSE)</f>
        <v>#N/A</v>
      </c>
      <c r="CJ89">
        <f t="shared" si="10"/>
        <v>0</v>
      </c>
      <c r="CK89">
        <f t="shared" si="11"/>
        <v>0</v>
      </c>
      <c r="CL89">
        <f>IF(CK89&gt;0,SUM($CK$6:CK89),0)</f>
        <v>0</v>
      </c>
      <c r="CM89" s="182" t="str">
        <f t="shared" si="16"/>
        <v/>
      </c>
    </row>
    <row r="90" spans="1:91" ht="132" customHeight="1" x14ac:dyDescent="0.3">
      <c r="A90" s="82"/>
      <c r="B90" s="251"/>
      <c r="C90" s="215"/>
      <c r="D90" s="215"/>
      <c r="E90" s="215"/>
      <c r="F90" s="215"/>
      <c r="G90" s="216"/>
      <c r="H90" s="217"/>
      <c r="I90" s="200"/>
      <c r="J90" s="264"/>
      <c r="K90" s="140"/>
      <c r="L90" s="135"/>
      <c r="M90" s="261"/>
      <c r="N90" s="172"/>
      <c r="O90" s="160"/>
      <c r="P90" s="161"/>
      <c r="Q90" s="141"/>
      <c r="R90" s="170"/>
      <c r="S90" s="140"/>
      <c r="T90" s="67"/>
      <c r="U90" s="67"/>
      <c r="V90" s="135"/>
      <c r="W90" s="140"/>
      <c r="X90" s="135"/>
      <c r="Y90" s="134"/>
      <c r="Z90" s="67"/>
      <c r="AA90" s="67"/>
      <c r="AB90" s="135"/>
      <c r="AC90" s="141"/>
      <c r="AD90" s="115"/>
      <c r="AE90" s="115"/>
      <c r="AF90" s="269"/>
      <c r="AG90" s="134"/>
      <c r="AH90" s="67"/>
      <c r="AI90" s="67"/>
      <c r="AJ90" s="135"/>
      <c r="AK90" s="140"/>
      <c r="AL90" s="215"/>
      <c r="AM90" s="215"/>
      <c r="AN90" s="215"/>
      <c r="AO90" s="215"/>
      <c r="AP90" s="271"/>
      <c r="AQ90" s="273"/>
      <c r="AR90" s="140"/>
      <c r="AS90" s="271"/>
      <c r="AT90" s="140"/>
      <c r="AU90" s="215"/>
      <c r="AV90" s="215"/>
      <c r="AW90" s="215"/>
      <c r="AX90" s="271"/>
      <c r="AY90" s="277"/>
      <c r="AZ90" s="218"/>
      <c r="BA90" s="218"/>
      <c r="BB90" s="332"/>
      <c r="BC90" s="134"/>
      <c r="BD90" s="67"/>
      <c r="BE90" s="199"/>
      <c r="BF90" s="280"/>
      <c r="BG90" s="261"/>
      <c r="BH90" s="271"/>
      <c r="BI90" s="140"/>
      <c r="BJ90" s="271"/>
      <c r="BK90" s="140"/>
      <c r="BL90" s="215"/>
      <c r="BM90" s="215"/>
      <c r="BN90" s="215"/>
      <c r="BO90" s="271"/>
      <c r="BP90" s="134"/>
      <c r="BQ90" s="67"/>
      <c r="BR90" s="67"/>
      <c r="BS90" s="135"/>
      <c r="BT90" s="134"/>
      <c r="BU90" s="67"/>
      <c r="BV90" s="199"/>
      <c r="BW90" s="280"/>
      <c r="BX90" s="334" t="str">
        <f t="shared" si="12"/>
        <v/>
      </c>
      <c r="BY90" s="134"/>
      <c r="BZ90" s="67"/>
      <c r="CA90" s="67"/>
      <c r="CB90" s="67"/>
      <c r="CC90" s="67"/>
      <c r="CD90" s="252" t="str">
        <f t="shared" si="13"/>
        <v/>
      </c>
      <c r="CE90" s="197" t="str">
        <f t="shared" si="14"/>
        <v/>
      </c>
      <c r="CF90" s="327" t="str">
        <f t="shared" si="15"/>
        <v/>
      </c>
      <c r="CG90" s="72" t="str">
        <f t="shared" si="17"/>
        <v/>
      </c>
      <c r="CH90" s="95"/>
      <c r="CI90" s="27" t="e">
        <f>VLOOKUP(B90,Facility_Information!$B$6:$O$136,14,FALSE)</f>
        <v>#N/A</v>
      </c>
      <c r="CJ90">
        <f t="shared" si="10"/>
        <v>0</v>
      </c>
      <c r="CK90">
        <f t="shared" si="11"/>
        <v>0</v>
      </c>
      <c r="CL90">
        <f>IF(CK90&gt;0,SUM($CK$6:CK90),0)</f>
        <v>0</v>
      </c>
      <c r="CM90" s="182" t="str">
        <f t="shared" si="16"/>
        <v/>
      </c>
    </row>
    <row r="91" spans="1:91" ht="132" customHeight="1" x14ac:dyDescent="0.3">
      <c r="A91" s="82"/>
      <c r="B91" s="251"/>
      <c r="C91" s="215"/>
      <c r="D91" s="215"/>
      <c r="E91" s="215"/>
      <c r="F91" s="215"/>
      <c r="G91" s="216"/>
      <c r="H91" s="217"/>
      <c r="I91" s="200"/>
      <c r="J91" s="264"/>
      <c r="K91" s="140"/>
      <c r="L91" s="135"/>
      <c r="M91" s="261"/>
      <c r="N91" s="172"/>
      <c r="O91" s="160"/>
      <c r="P91" s="161"/>
      <c r="Q91" s="141"/>
      <c r="R91" s="170"/>
      <c r="S91" s="140"/>
      <c r="T91" s="67"/>
      <c r="U91" s="67"/>
      <c r="V91" s="135"/>
      <c r="W91" s="140"/>
      <c r="X91" s="135"/>
      <c r="Y91" s="134"/>
      <c r="Z91" s="67"/>
      <c r="AA91" s="67"/>
      <c r="AB91" s="135"/>
      <c r="AC91" s="141"/>
      <c r="AD91" s="115"/>
      <c r="AE91" s="115"/>
      <c r="AF91" s="269"/>
      <c r="AG91" s="134"/>
      <c r="AH91" s="67"/>
      <c r="AI91" s="67"/>
      <c r="AJ91" s="135"/>
      <c r="AK91" s="140"/>
      <c r="AL91" s="215"/>
      <c r="AM91" s="215"/>
      <c r="AN91" s="215"/>
      <c r="AO91" s="215"/>
      <c r="AP91" s="271"/>
      <c r="AQ91" s="273"/>
      <c r="AR91" s="140"/>
      <c r="AS91" s="271"/>
      <c r="AT91" s="140"/>
      <c r="AU91" s="215"/>
      <c r="AV91" s="215"/>
      <c r="AW91" s="215"/>
      <c r="AX91" s="271"/>
      <c r="AY91" s="277"/>
      <c r="AZ91" s="218"/>
      <c r="BA91" s="218"/>
      <c r="BB91" s="332"/>
      <c r="BC91" s="134"/>
      <c r="BD91" s="67"/>
      <c r="BE91" s="199"/>
      <c r="BF91" s="280"/>
      <c r="BG91" s="261"/>
      <c r="BH91" s="271"/>
      <c r="BI91" s="140"/>
      <c r="BJ91" s="271"/>
      <c r="BK91" s="140"/>
      <c r="BL91" s="215"/>
      <c r="BM91" s="215"/>
      <c r="BN91" s="215"/>
      <c r="BO91" s="271"/>
      <c r="BP91" s="134"/>
      <c r="BQ91" s="67"/>
      <c r="BR91" s="67"/>
      <c r="BS91" s="135"/>
      <c r="BT91" s="134"/>
      <c r="BU91" s="67"/>
      <c r="BV91" s="199"/>
      <c r="BW91" s="280"/>
      <c r="BX91" s="334" t="str">
        <f t="shared" si="12"/>
        <v/>
      </c>
      <c r="BY91" s="134"/>
      <c r="BZ91" s="67"/>
      <c r="CA91" s="67"/>
      <c r="CB91" s="67"/>
      <c r="CC91" s="67"/>
      <c r="CD91" s="252" t="str">
        <f t="shared" si="13"/>
        <v/>
      </c>
      <c r="CE91" s="197" t="str">
        <f t="shared" si="14"/>
        <v/>
      </c>
      <c r="CF91" s="327" t="str">
        <f t="shared" si="15"/>
        <v/>
      </c>
      <c r="CG91" s="72" t="str">
        <f t="shared" si="17"/>
        <v/>
      </c>
      <c r="CH91" s="95"/>
      <c r="CI91" s="27" t="e">
        <f>VLOOKUP(B91,Facility_Information!$B$6:$O$136,14,FALSE)</f>
        <v>#N/A</v>
      </c>
      <c r="CJ91">
        <f t="shared" si="10"/>
        <v>0</v>
      </c>
      <c r="CK91">
        <f t="shared" si="11"/>
        <v>0</v>
      </c>
      <c r="CL91">
        <f>IF(CK91&gt;0,SUM($CK$6:CK91),0)</f>
        <v>0</v>
      </c>
      <c r="CM91" s="182" t="str">
        <f t="shared" si="16"/>
        <v/>
      </c>
    </row>
    <row r="92" spans="1:91" ht="132" customHeight="1" x14ac:dyDescent="0.3">
      <c r="A92" s="82"/>
      <c r="B92" s="251"/>
      <c r="C92" s="215"/>
      <c r="D92" s="215"/>
      <c r="E92" s="215"/>
      <c r="F92" s="215"/>
      <c r="G92" s="216"/>
      <c r="H92" s="217"/>
      <c r="I92" s="200"/>
      <c r="J92" s="264"/>
      <c r="K92" s="140"/>
      <c r="L92" s="135"/>
      <c r="M92" s="261"/>
      <c r="N92" s="172"/>
      <c r="O92" s="160"/>
      <c r="P92" s="161"/>
      <c r="Q92" s="141"/>
      <c r="R92" s="170"/>
      <c r="S92" s="140"/>
      <c r="T92" s="67"/>
      <c r="U92" s="67"/>
      <c r="V92" s="135"/>
      <c r="W92" s="140"/>
      <c r="X92" s="135"/>
      <c r="Y92" s="134"/>
      <c r="Z92" s="67"/>
      <c r="AA92" s="67"/>
      <c r="AB92" s="135"/>
      <c r="AC92" s="141"/>
      <c r="AD92" s="115"/>
      <c r="AE92" s="115"/>
      <c r="AF92" s="269"/>
      <c r="AG92" s="134"/>
      <c r="AH92" s="67"/>
      <c r="AI92" s="67"/>
      <c r="AJ92" s="135"/>
      <c r="AK92" s="140"/>
      <c r="AL92" s="215"/>
      <c r="AM92" s="215"/>
      <c r="AN92" s="215"/>
      <c r="AO92" s="215"/>
      <c r="AP92" s="271"/>
      <c r="AQ92" s="273"/>
      <c r="AR92" s="140"/>
      <c r="AS92" s="271"/>
      <c r="AT92" s="140"/>
      <c r="AU92" s="215"/>
      <c r="AV92" s="215"/>
      <c r="AW92" s="215"/>
      <c r="AX92" s="271"/>
      <c r="AY92" s="277"/>
      <c r="AZ92" s="218"/>
      <c r="BA92" s="218"/>
      <c r="BB92" s="332"/>
      <c r="BC92" s="134"/>
      <c r="BD92" s="67"/>
      <c r="BE92" s="199"/>
      <c r="BF92" s="280"/>
      <c r="BG92" s="261"/>
      <c r="BH92" s="271"/>
      <c r="BI92" s="140"/>
      <c r="BJ92" s="271"/>
      <c r="BK92" s="140"/>
      <c r="BL92" s="215"/>
      <c r="BM92" s="215"/>
      <c r="BN92" s="215"/>
      <c r="BO92" s="271"/>
      <c r="BP92" s="134"/>
      <c r="BQ92" s="67"/>
      <c r="BR92" s="67"/>
      <c r="BS92" s="135"/>
      <c r="BT92" s="134"/>
      <c r="BU92" s="67"/>
      <c r="BV92" s="199"/>
      <c r="BW92" s="280"/>
      <c r="BX92" s="334" t="str">
        <f t="shared" si="12"/>
        <v/>
      </c>
      <c r="BY92" s="134"/>
      <c r="BZ92" s="67"/>
      <c r="CA92" s="67"/>
      <c r="CB92" s="67"/>
      <c r="CC92" s="67"/>
      <c r="CD92" s="252" t="str">
        <f t="shared" si="13"/>
        <v/>
      </c>
      <c r="CE92" s="197" t="str">
        <f t="shared" si="14"/>
        <v/>
      </c>
      <c r="CF92" s="327" t="str">
        <f t="shared" si="15"/>
        <v/>
      </c>
      <c r="CG92" s="72" t="str">
        <f t="shared" si="17"/>
        <v/>
      </c>
      <c r="CH92" s="95"/>
      <c r="CI92" s="27" t="e">
        <f>VLOOKUP(B92,Facility_Information!$B$6:$O$136,14,FALSE)</f>
        <v>#N/A</v>
      </c>
      <c r="CJ92">
        <f t="shared" si="10"/>
        <v>0</v>
      </c>
      <c r="CK92">
        <f t="shared" si="11"/>
        <v>0</v>
      </c>
      <c r="CL92">
        <f>IF(CK92&gt;0,SUM($CK$6:CK92),0)</f>
        <v>0</v>
      </c>
      <c r="CM92" s="182" t="str">
        <f t="shared" si="16"/>
        <v/>
      </c>
    </row>
    <row r="93" spans="1:91" ht="132" customHeight="1" x14ac:dyDescent="0.3">
      <c r="A93" s="82"/>
      <c r="B93" s="251"/>
      <c r="C93" s="215"/>
      <c r="D93" s="215"/>
      <c r="E93" s="215"/>
      <c r="F93" s="215"/>
      <c r="G93" s="216"/>
      <c r="H93" s="217"/>
      <c r="I93" s="200"/>
      <c r="J93" s="264"/>
      <c r="K93" s="140"/>
      <c r="L93" s="135"/>
      <c r="M93" s="261"/>
      <c r="N93" s="172"/>
      <c r="O93" s="160"/>
      <c r="P93" s="161"/>
      <c r="Q93" s="141"/>
      <c r="R93" s="170"/>
      <c r="S93" s="140"/>
      <c r="T93" s="67"/>
      <c r="U93" s="67"/>
      <c r="V93" s="135"/>
      <c r="W93" s="140"/>
      <c r="X93" s="135"/>
      <c r="Y93" s="134"/>
      <c r="Z93" s="67"/>
      <c r="AA93" s="67"/>
      <c r="AB93" s="135"/>
      <c r="AC93" s="141"/>
      <c r="AD93" s="115"/>
      <c r="AE93" s="115"/>
      <c r="AF93" s="269"/>
      <c r="AG93" s="134"/>
      <c r="AH93" s="67"/>
      <c r="AI93" s="67"/>
      <c r="AJ93" s="135"/>
      <c r="AK93" s="140"/>
      <c r="AL93" s="215"/>
      <c r="AM93" s="215"/>
      <c r="AN93" s="215"/>
      <c r="AO93" s="215"/>
      <c r="AP93" s="271"/>
      <c r="AQ93" s="273"/>
      <c r="AR93" s="140"/>
      <c r="AS93" s="271"/>
      <c r="AT93" s="140"/>
      <c r="AU93" s="215"/>
      <c r="AV93" s="215"/>
      <c r="AW93" s="215"/>
      <c r="AX93" s="271"/>
      <c r="AY93" s="277"/>
      <c r="AZ93" s="218"/>
      <c r="BA93" s="218"/>
      <c r="BB93" s="332"/>
      <c r="BC93" s="134"/>
      <c r="BD93" s="67"/>
      <c r="BE93" s="199"/>
      <c r="BF93" s="280"/>
      <c r="BG93" s="261"/>
      <c r="BH93" s="271"/>
      <c r="BI93" s="140"/>
      <c r="BJ93" s="271"/>
      <c r="BK93" s="140"/>
      <c r="BL93" s="215"/>
      <c r="BM93" s="215"/>
      <c r="BN93" s="215"/>
      <c r="BO93" s="271"/>
      <c r="BP93" s="134"/>
      <c r="BQ93" s="67"/>
      <c r="BR93" s="67"/>
      <c r="BS93" s="135"/>
      <c r="BT93" s="134"/>
      <c r="BU93" s="67"/>
      <c r="BV93" s="199"/>
      <c r="BW93" s="280"/>
      <c r="BX93" s="334" t="str">
        <f t="shared" si="12"/>
        <v/>
      </c>
      <c r="BY93" s="134"/>
      <c r="BZ93" s="67"/>
      <c r="CA93" s="67"/>
      <c r="CB93" s="67"/>
      <c r="CC93" s="67"/>
      <c r="CD93" s="252" t="str">
        <f t="shared" si="13"/>
        <v/>
      </c>
      <c r="CE93" s="197" t="str">
        <f t="shared" si="14"/>
        <v/>
      </c>
      <c r="CF93" s="327" t="str">
        <f t="shared" si="15"/>
        <v/>
      </c>
      <c r="CG93" s="72" t="str">
        <f t="shared" si="17"/>
        <v/>
      </c>
      <c r="CH93" s="95"/>
      <c r="CI93" s="27" t="e">
        <f>VLOOKUP(B93,Facility_Information!$B$6:$O$136,14,FALSE)</f>
        <v>#N/A</v>
      </c>
      <c r="CJ93">
        <f t="shared" si="10"/>
        <v>0</v>
      </c>
      <c r="CK93">
        <f t="shared" si="11"/>
        <v>0</v>
      </c>
      <c r="CL93">
        <f>IF(CK93&gt;0,SUM($CK$6:CK93),0)</f>
        <v>0</v>
      </c>
      <c r="CM93" s="182" t="str">
        <f t="shared" si="16"/>
        <v/>
      </c>
    </row>
    <row r="94" spans="1:91" ht="132" customHeight="1" x14ac:dyDescent="0.3">
      <c r="A94" s="82"/>
      <c r="B94" s="251"/>
      <c r="C94" s="215"/>
      <c r="D94" s="215"/>
      <c r="E94" s="215"/>
      <c r="F94" s="215"/>
      <c r="G94" s="216"/>
      <c r="H94" s="217"/>
      <c r="I94" s="200"/>
      <c r="J94" s="264"/>
      <c r="K94" s="140"/>
      <c r="L94" s="135"/>
      <c r="M94" s="261"/>
      <c r="N94" s="172"/>
      <c r="O94" s="160"/>
      <c r="P94" s="161"/>
      <c r="Q94" s="141"/>
      <c r="R94" s="170"/>
      <c r="S94" s="140"/>
      <c r="T94" s="67"/>
      <c r="U94" s="67"/>
      <c r="V94" s="135"/>
      <c r="W94" s="140"/>
      <c r="X94" s="135"/>
      <c r="Y94" s="134"/>
      <c r="Z94" s="67"/>
      <c r="AA94" s="67"/>
      <c r="AB94" s="135"/>
      <c r="AC94" s="141"/>
      <c r="AD94" s="115"/>
      <c r="AE94" s="115"/>
      <c r="AF94" s="269"/>
      <c r="AG94" s="134"/>
      <c r="AH94" s="67"/>
      <c r="AI94" s="67"/>
      <c r="AJ94" s="135"/>
      <c r="AK94" s="140"/>
      <c r="AL94" s="215"/>
      <c r="AM94" s="215"/>
      <c r="AN94" s="215"/>
      <c r="AO94" s="215"/>
      <c r="AP94" s="271"/>
      <c r="AQ94" s="273"/>
      <c r="AR94" s="140"/>
      <c r="AS94" s="271"/>
      <c r="AT94" s="140"/>
      <c r="AU94" s="215"/>
      <c r="AV94" s="215"/>
      <c r="AW94" s="215"/>
      <c r="AX94" s="271"/>
      <c r="AY94" s="277"/>
      <c r="AZ94" s="218"/>
      <c r="BA94" s="218"/>
      <c r="BB94" s="332"/>
      <c r="BC94" s="134"/>
      <c r="BD94" s="67"/>
      <c r="BE94" s="199"/>
      <c r="BF94" s="280"/>
      <c r="BG94" s="261"/>
      <c r="BH94" s="271"/>
      <c r="BI94" s="140"/>
      <c r="BJ94" s="271"/>
      <c r="BK94" s="140"/>
      <c r="BL94" s="215"/>
      <c r="BM94" s="215"/>
      <c r="BN94" s="215"/>
      <c r="BO94" s="271"/>
      <c r="BP94" s="134"/>
      <c r="BQ94" s="67"/>
      <c r="BR94" s="67"/>
      <c r="BS94" s="135"/>
      <c r="BT94" s="134"/>
      <c r="BU94" s="67"/>
      <c r="BV94" s="199"/>
      <c r="BW94" s="280"/>
      <c r="BX94" s="334" t="str">
        <f t="shared" si="12"/>
        <v/>
      </c>
      <c r="BY94" s="134"/>
      <c r="BZ94" s="67"/>
      <c r="CA94" s="67"/>
      <c r="CB94" s="67"/>
      <c r="CC94" s="67"/>
      <c r="CD94" s="252" t="str">
        <f t="shared" si="13"/>
        <v/>
      </c>
      <c r="CE94" s="197" t="str">
        <f t="shared" si="14"/>
        <v/>
      </c>
      <c r="CF94" s="327" t="str">
        <f t="shared" si="15"/>
        <v/>
      </c>
      <c r="CG94" s="72" t="str">
        <f t="shared" si="17"/>
        <v/>
      </c>
      <c r="CH94" s="95"/>
      <c r="CI94" s="27" t="e">
        <f>VLOOKUP(B94,Facility_Information!$B$6:$O$136,14,FALSE)</f>
        <v>#N/A</v>
      </c>
      <c r="CJ94">
        <f t="shared" si="10"/>
        <v>0</v>
      </c>
      <c r="CK94">
        <f t="shared" si="11"/>
        <v>0</v>
      </c>
      <c r="CL94">
        <f>IF(CK94&gt;0,SUM($CK$6:CK94),0)</f>
        <v>0</v>
      </c>
      <c r="CM94" s="182" t="str">
        <f t="shared" si="16"/>
        <v/>
      </c>
    </row>
    <row r="95" spans="1:91" ht="132" customHeight="1" x14ac:dyDescent="0.3">
      <c r="A95" s="82"/>
      <c r="B95" s="251"/>
      <c r="C95" s="215"/>
      <c r="D95" s="215"/>
      <c r="E95" s="215"/>
      <c r="F95" s="215"/>
      <c r="G95" s="216"/>
      <c r="H95" s="217"/>
      <c r="I95" s="200"/>
      <c r="J95" s="264"/>
      <c r="K95" s="140"/>
      <c r="L95" s="135"/>
      <c r="M95" s="261"/>
      <c r="N95" s="172"/>
      <c r="O95" s="160"/>
      <c r="P95" s="161"/>
      <c r="Q95" s="141"/>
      <c r="R95" s="170"/>
      <c r="S95" s="140"/>
      <c r="T95" s="67"/>
      <c r="U95" s="67"/>
      <c r="V95" s="135"/>
      <c r="W95" s="140"/>
      <c r="X95" s="135"/>
      <c r="Y95" s="134"/>
      <c r="Z95" s="67"/>
      <c r="AA95" s="67"/>
      <c r="AB95" s="135"/>
      <c r="AC95" s="141"/>
      <c r="AD95" s="115"/>
      <c r="AE95" s="115"/>
      <c r="AF95" s="269"/>
      <c r="AG95" s="134"/>
      <c r="AH95" s="67"/>
      <c r="AI95" s="67"/>
      <c r="AJ95" s="135"/>
      <c r="AK95" s="140"/>
      <c r="AL95" s="215"/>
      <c r="AM95" s="215"/>
      <c r="AN95" s="215"/>
      <c r="AO95" s="215"/>
      <c r="AP95" s="271"/>
      <c r="AQ95" s="273"/>
      <c r="AR95" s="140"/>
      <c r="AS95" s="271"/>
      <c r="AT95" s="140"/>
      <c r="AU95" s="215"/>
      <c r="AV95" s="215"/>
      <c r="AW95" s="215"/>
      <c r="AX95" s="271"/>
      <c r="AY95" s="277"/>
      <c r="AZ95" s="218"/>
      <c r="BA95" s="218"/>
      <c r="BB95" s="332"/>
      <c r="BC95" s="134"/>
      <c r="BD95" s="67"/>
      <c r="BE95" s="199"/>
      <c r="BF95" s="280"/>
      <c r="BG95" s="261"/>
      <c r="BH95" s="271"/>
      <c r="BI95" s="140"/>
      <c r="BJ95" s="271"/>
      <c r="BK95" s="140"/>
      <c r="BL95" s="215"/>
      <c r="BM95" s="215"/>
      <c r="BN95" s="215"/>
      <c r="BO95" s="271"/>
      <c r="BP95" s="134"/>
      <c r="BQ95" s="67"/>
      <c r="BR95" s="67"/>
      <c r="BS95" s="135"/>
      <c r="BT95" s="134"/>
      <c r="BU95" s="67"/>
      <c r="BV95" s="199"/>
      <c r="BW95" s="280"/>
      <c r="BX95" s="334" t="str">
        <f t="shared" si="12"/>
        <v/>
      </c>
      <c r="BY95" s="134"/>
      <c r="BZ95" s="67"/>
      <c r="CA95" s="67"/>
      <c r="CB95" s="67"/>
      <c r="CC95" s="67"/>
      <c r="CD95" s="252" t="str">
        <f t="shared" si="13"/>
        <v/>
      </c>
      <c r="CE95" s="197" t="str">
        <f t="shared" si="14"/>
        <v/>
      </c>
      <c r="CF95" s="327" t="str">
        <f t="shared" si="15"/>
        <v/>
      </c>
      <c r="CG95" s="72" t="str">
        <f t="shared" si="17"/>
        <v/>
      </c>
      <c r="CH95" s="95"/>
      <c r="CI95" s="27" t="e">
        <f>VLOOKUP(B95,Facility_Information!$B$6:$O$136,14,FALSE)</f>
        <v>#N/A</v>
      </c>
      <c r="CJ95">
        <f t="shared" si="10"/>
        <v>0</v>
      </c>
      <c r="CK95">
        <f t="shared" si="11"/>
        <v>0</v>
      </c>
      <c r="CL95">
        <f>IF(CK95&gt;0,SUM($CK$6:CK95),0)</f>
        <v>0</v>
      </c>
      <c r="CM95" s="182" t="str">
        <f t="shared" si="16"/>
        <v/>
      </c>
    </row>
    <row r="96" spans="1:91" ht="132" customHeight="1" x14ac:dyDescent="0.3">
      <c r="A96" s="82"/>
      <c r="B96" s="251"/>
      <c r="C96" s="215"/>
      <c r="D96" s="215"/>
      <c r="E96" s="215"/>
      <c r="F96" s="215"/>
      <c r="G96" s="216"/>
      <c r="H96" s="217"/>
      <c r="I96" s="200"/>
      <c r="J96" s="264"/>
      <c r="K96" s="140"/>
      <c r="L96" s="135"/>
      <c r="M96" s="261"/>
      <c r="N96" s="172"/>
      <c r="O96" s="160"/>
      <c r="P96" s="161"/>
      <c r="Q96" s="141"/>
      <c r="R96" s="170"/>
      <c r="S96" s="140"/>
      <c r="T96" s="67"/>
      <c r="U96" s="67"/>
      <c r="V96" s="135"/>
      <c r="W96" s="140"/>
      <c r="X96" s="135"/>
      <c r="Y96" s="134"/>
      <c r="Z96" s="67"/>
      <c r="AA96" s="67"/>
      <c r="AB96" s="135"/>
      <c r="AC96" s="141"/>
      <c r="AD96" s="115"/>
      <c r="AE96" s="115"/>
      <c r="AF96" s="269"/>
      <c r="AG96" s="134"/>
      <c r="AH96" s="67"/>
      <c r="AI96" s="67"/>
      <c r="AJ96" s="135"/>
      <c r="AK96" s="140"/>
      <c r="AL96" s="215"/>
      <c r="AM96" s="215"/>
      <c r="AN96" s="215"/>
      <c r="AO96" s="215"/>
      <c r="AP96" s="271"/>
      <c r="AQ96" s="273"/>
      <c r="AR96" s="140"/>
      <c r="AS96" s="271"/>
      <c r="AT96" s="140"/>
      <c r="AU96" s="215"/>
      <c r="AV96" s="215"/>
      <c r="AW96" s="215"/>
      <c r="AX96" s="271"/>
      <c r="AY96" s="277"/>
      <c r="AZ96" s="218"/>
      <c r="BA96" s="218"/>
      <c r="BB96" s="332"/>
      <c r="BC96" s="134"/>
      <c r="BD96" s="67"/>
      <c r="BE96" s="199"/>
      <c r="BF96" s="280"/>
      <c r="BG96" s="261"/>
      <c r="BH96" s="271"/>
      <c r="BI96" s="140"/>
      <c r="BJ96" s="271"/>
      <c r="BK96" s="140"/>
      <c r="BL96" s="215"/>
      <c r="BM96" s="215"/>
      <c r="BN96" s="215"/>
      <c r="BO96" s="271"/>
      <c r="BP96" s="134"/>
      <c r="BQ96" s="67"/>
      <c r="BR96" s="67"/>
      <c r="BS96" s="135"/>
      <c r="BT96" s="134"/>
      <c r="BU96" s="67"/>
      <c r="BV96" s="199"/>
      <c r="BW96" s="280"/>
      <c r="BX96" s="334" t="str">
        <f t="shared" si="12"/>
        <v/>
      </c>
      <c r="BY96" s="134"/>
      <c r="BZ96" s="67"/>
      <c r="CA96" s="67"/>
      <c r="CB96" s="67"/>
      <c r="CC96" s="67"/>
      <c r="CD96" s="252" t="str">
        <f t="shared" si="13"/>
        <v/>
      </c>
      <c r="CE96" s="197" t="str">
        <f t="shared" si="14"/>
        <v/>
      </c>
      <c r="CF96" s="327" t="str">
        <f t="shared" si="15"/>
        <v/>
      </c>
      <c r="CG96" s="72" t="str">
        <f t="shared" si="17"/>
        <v/>
      </c>
      <c r="CH96" s="95"/>
      <c r="CI96" s="27" t="e">
        <f>VLOOKUP(B96,Facility_Information!$B$6:$O$136,14,FALSE)</f>
        <v>#N/A</v>
      </c>
      <c r="CJ96">
        <f t="shared" si="10"/>
        <v>0</v>
      </c>
      <c r="CK96">
        <f t="shared" si="11"/>
        <v>0</v>
      </c>
      <c r="CL96">
        <f>IF(CK96&gt;0,SUM($CK$6:CK96),0)</f>
        <v>0</v>
      </c>
      <c r="CM96" s="182" t="str">
        <f t="shared" si="16"/>
        <v/>
      </c>
    </row>
    <row r="97" spans="1:91" ht="132" customHeight="1" x14ac:dyDescent="0.3">
      <c r="A97" s="82"/>
      <c r="B97" s="251"/>
      <c r="C97" s="215"/>
      <c r="D97" s="215"/>
      <c r="E97" s="215"/>
      <c r="F97" s="215"/>
      <c r="G97" s="216"/>
      <c r="H97" s="217"/>
      <c r="I97" s="200"/>
      <c r="J97" s="264"/>
      <c r="K97" s="140"/>
      <c r="L97" s="135"/>
      <c r="M97" s="261"/>
      <c r="N97" s="172"/>
      <c r="O97" s="160"/>
      <c r="P97" s="161"/>
      <c r="Q97" s="141"/>
      <c r="R97" s="170"/>
      <c r="S97" s="140"/>
      <c r="T97" s="67"/>
      <c r="U97" s="67"/>
      <c r="V97" s="135"/>
      <c r="W97" s="140"/>
      <c r="X97" s="135"/>
      <c r="Y97" s="134"/>
      <c r="Z97" s="67"/>
      <c r="AA97" s="67"/>
      <c r="AB97" s="135"/>
      <c r="AC97" s="141"/>
      <c r="AD97" s="115"/>
      <c r="AE97" s="115"/>
      <c r="AF97" s="269"/>
      <c r="AG97" s="134"/>
      <c r="AH97" s="67"/>
      <c r="AI97" s="67"/>
      <c r="AJ97" s="135"/>
      <c r="AK97" s="140"/>
      <c r="AL97" s="215"/>
      <c r="AM97" s="215"/>
      <c r="AN97" s="215"/>
      <c r="AO97" s="215"/>
      <c r="AP97" s="271"/>
      <c r="AQ97" s="273"/>
      <c r="AR97" s="140"/>
      <c r="AS97" s="271"/>
      <c r="AT97" s="140"/>
      <c r="AU97" s="215"/>
      <c r="AV97" s="215"/>
      <c r="AW97" s="215"/>
      <c r="AX97" s="271"/>
      <c r="AY97" s="277"/>
      <c r="AZ97" s="218"/>
      <c r="BA97" s="218"/>
      <c r="BB97" s="332"/>
      <c r="BC97" s="134"/>
      <c r="BD97" s="67"/>
      <c r="BE97" s="199"/>
      <c r="BF97" s="280"/>
      <c r="BG97" s="261"/>
      <c r="BH97" s="271"/>
      <c r="BI97" s="140"/>
      <c r="BJ97" s="271"/>
      <c r="BK97" s="140"/>
      <c r="BL97" s="215"/>
      <c r="BM97" s="215"/>
      <c r="BN97" s="215"/>
      <c r="BO97" s="271"/>
      <c r="BP97" s="134"/>
      <c r="BQ97" s="67"/>
      <c r="BR97" s="67"/>
      <c r="BS97" s="135"/>
      <c r="BT97" s="134"/>
      <c r="BU97" s="67"/>
      <c r="BV97" s="199"/>
      <c r="BW97" s="280"/>
      <c r="BX97" s="334" t="str">
        <f t="shared" si="12"/>
        <v/>
      </c>
      <c r="BY97" s="134"/>
      <c r="BZ97" s="67"/>
      <c r="CA97" s="67"/>
      <c r="CB97" s="67"/>
      <c r="CC97" s="67"/>
      <c r="CD97" s="252" t="str">
        <f t="shared" si="13"/>
        <v/>
      </c>
      <c r="CE97" s="197" t="str">
        <f t="shared" si="14"/>
        <v/>
      </c>
      <c r="CF97" s="327" t="str">
        <f t="shared" si="15"/>
        <v/>
      </c>
      <c r="CG97" s="72" t="str">
        <f t="shared" si="17"/>
        <v/>
      </c>
      <c r="CH97" s="95"/>
      <c r="CI97" s="27" t="e">
        <f>VLOOKUP(B97,Facility_Information!$B$6:$O$136,14,FALSE)</f>
        <v>#N/A</v>
      </c>
      <c r="CJ97">
        <f t="shared" si="10"/>
        <v>0</v>
      </c>
      <c r="CK97">
        <f t="shared" si="11"/>
        <v>0</v>
      </c>
      <c r="CL97">
        <f>IF(CK97&gt;0,SUM($CK$6:CK97),0)</f>
        <v>0</v>
      </c>
      <c r="CM97" s="182" t="str">
        <f t="shared" si="16"/>
        <v/>
      </c>
    </row>
    <row r="98" spans="1:91" ht="132" customHeight="1" x14ac:dyDescent="0.3">
      <c r="A98" s="82"/>
      <c r="B98" s="251"/>
      <c r="C98" s="215"/>
      <c r="D98" s="215"/>
      <c r="E98" s="215"/>
      <c r="F98" s="215"/>
      <c r="G98" s="216"/>
      <c r="H98" s="217"/>
      <c r="I98" s="200"/>
      <c r="J98" s="264"/>
      <c r="K98" s="140"/>
      <c r="L98" s="135"/>
      <c r="M98" s="261"/>
      <c r="N98" s="172"/>
      <c r="O98" s="160"/>
      <c r="P98" s="161"/>
      <c r="Q98" s="141"/>
      <c r="R98" s="170"/>
      <c r="S98" s="140"/>
      <c r="T98" s="67"/>
      <c r="U98" s="67"/>
      <c r="V98" s="135"/>
      <c r="W98" s="140"/>
      <c r="X98" s="135"/>
      <c r="Y98" s="134"/>
      <c r="Z98" s="67"/>
      <c r="AA98" s="67"/>
      <c r="AB98" s="135"/>
      <c r="AC98" s="141"/>
      <c r="AD98" s="115"/>
      <c r="AE98" s="115"/>
      <c r="AF98" s="269"/>
      <c r="AG98" s="134"/>
      <c r="AH98" s="67"/>
      <c r="AI98" s="67"/>
      <c r="AJ98" s="135"/>
      <c r="AK98" s="140"/>
      <c r="AL98" s="215"/>
      <c r="AM98" s="215"/>
      <c r="AN98" s="215"/>
      <c r="AO98" s="215"/>
      <c r="AP98" s="271"/>
      <c r="AQ98" s="273"/>
      <c r="AR98" s="140"/>
      <c r="AS98" s="271"/>
      <c r="AT98" s="140"/>
      <c r="AU98" s="215"/>
      <c r="AV98" s="215"/>
      <c r="AW98" s="215"/>
      <c r="AX98" s="271"/>
      <c r="AY98" s="277"/>
      <c r="AZ98" s="218"/>
      <c r="BA98" s="218"/>
      <c r="BB98" s="332"/>
      <c r="BC98" s="134"/>
      <c r="BD98" s="67"/>
      <c r="BE98" s="199"/>
      <c r="BF98" s="280"/>
      <c r="BG98" s="261"/>
      <c r="BH98" s="271"/>
      <c r="BI98" s="140"/>
      <c r="BJ98" s="271"/>
      <c r="BK98" s="140"/>
      <c r="BL98" s="215"/>
      <c r="BM98" s="215"/>
      <c r="BN98" s="215"/>
      <c r="BO98" s="271"/>
      <c r="BP98" s="134"/>
      <c r="BQ98" s="67"/>
      <c r="BR98" s="67"/>
      <c r="BS98" s="135"/>
      <c r="BT98" s="134"/>
      <c r="BU98" s="67"/>
      <c r="BV98" s="199"/>
      <c r="BW98" s="280"/>
      <c r="BX98" s="334" t="str">
        <f t="shared" si="12"/>
        <v/>
      </c>
      <c r="BY98" s="134"/>
      <c r="BZ98" s="67"/>
      <c r="CA98" s="67"/>
      <c r="CB98" s="67"/>
      <c r="CC98" s="67"/>
      <c r="CD98" s="252" t="str">
        <f t="shared" si="13"/>
        <v/>
      </c>
      <c r="CE98" s="197" t="str">
        <f t="shared" si="14"/>
        <v/>
      </c>
      <c r="CF98" s="327" t="str">
        <f t="shared" si="15"/>
        <v/>
      </c>
      <c r="CG98" s="72" t="str">
        <f t="shared" si="17"/>
        <v/>
      </c>
      <c r="CH98" s="95"/>
      <c r="CI98" s="27" t="e">
        <f>VLOOKUP(B98,Facility_Information!$B$6:$O$136,14,FALSE)</f>
        <v>#N/A</v>
      </c>
      <c r="CJ98">
        <f t="shared" si="10"/>
        <v>0</v>
      </c>
      <c r="CK98">
        <f t="shared" si="11"/>
        <v>0</v>
      </c>
      <c r="CL98">
        <f>IF(CK98&gt;0,SUM($CK$6:CK98),0)</f>
        <v>0</v>
      </c>
      <c r="CM98" s="182" t="str">
        <f t="shared" si="16"/>
        <v/>
      </c>
    </row>
    <row r="99" spans="1:91" ht="132" customHeight="1" x14ac:dyDescent="0.3">
      <c r="A99" s="82"/>
      <c r="B99" s="251"/>
      <c r="C99" s="215"/>
      <c r="D99" s="215"/>
      <c r="E99" s="215"/>
      <c r="F99" s="215"/>
      <c r="G99" s="216"/>
      <c r="H99" s="217"/>
      <c r="I99" s="200"/>
      <c r="J99" s="264"/>
      <c r="K99" s="140"/>
      <c r="L99" s="135"/>
      <c r="M99" s="261"/>
      <c r="N99" s="172"/>
      <c r="O99" s="160"/>
      <c r="P99" s="161"/>
      <c r="Q99" s="141"/>
      <c r="R99" s="170"/>
      <c r="S99" s="140"/>
      <c r="T99" s="67"/>
      <c r="U99" s="67"/>
      <c r="V99" s="135"/>
      <c r="W99" s="140"/>
      <c r="X99" s="135"/>
      <c r="Y99" s="134"/>
      <c r="Z99" s="67"/>
      <c r="AA99" s="67"/>
      <c r="AB99" s="135"/>
      <c r="AC99" s="141"/>
      <c r="AD99" s="115"/>
      <c r="AE99" s="115"/>
      <c r="AF99" s="269"/>
      <c r="AG99" s="134"/>
      <c r="AH99" s="67"/>
      <c r="AI99" s="67"/>
      <c r="AJ99" s="135"/>
      <c r="AK99" s="140"/>
      <c r="AL99" s="215"/>
      <c r="AM99" s="215"/>
      <c r="AN99" s="215"/>
      <c r="AO99" s="215"/>
      <c r="AP99" s="271"/>
      <c r="AQ99" s="273"/>
      <c r="AR99" s="140"/>
      <c r="AS99" s="271"/>
      <c r="AT99" s="140"/>
      <c r="AU99" s="215"/>
      <c r="AV99" s="215"/>
      <c r="AW99" s="215"/>
      <c r="AX99" s="271"/>
      <c r="AY99" s="277"/>
      <c r="AZ99" s="218"/>
      <c r="BA99" s="218"/>
      <c r="BB99" s="332"/>
      <c r="BC99" s="134"/>
      <c r="BD99" s="67"/>
      <c r="BE99" s="199"/>
      <c r="BF99" s="280"/>
      <c r="BG99" s="261"/>
      <c r="BH99" s="271"/>
      <c r="BI99" s="140"/>
      <c r="BJ99" s="271"/>
      <c r="BK99" s="140"/>
      <c r="BL99" s="215"/>
      <c r="BM99" s="215"/>
      <c r="BN99" s="215"/>
      <c r="BO99" s="271"/>
      <c r="BP99" s="134"/>
      <c r="BQ99" s="67"/>
      <c r="BR99" s="67"/>
      <c r="BS99" s="135"/>
      <c r="BT99" s="134"/>
      <c r="BU99" s="67"/>
      <c r="BV99" s="199"/>
      <c r="BW99" s="280"/>
      <c r="BX99" s="334" t="str">
        <f t="shared" si="12"/>
        <v/>
      </c>
      <c r="BY99" s="134"/>
      <c r="BZ99" s="67"/>
      <c r="CA99" s="67"/>
      <c r="CB99" s="67"/>
      <c r="CC99" s="67"/>
      <c r="CD99" s="252" t="str">
        <f t="shared" si="13"/>
        <v/>
      </c>
      <c r="CE99" s="197" t="str">
        <f t="shared" si="14"/>
        <v/>
      </c>
      <c r="CF99" s="327" t="str">
        <f t="shared" si="15"/>
        <v/>
      </c>
      <c r="CG99" s="72" t="str">
        <f t="shared" si="17"/>
        <v/>
      </c>
      <c r="CH99" s="95"/>
      <c r="CI99" s="27" t="e">
        <f>VLOOKUP(B99,Facility_Information!$B$6:$O$136,14,FALSE)</f>
        <v>#N/A</v>
      </c>
      <c r="CJ99">
        <f t="shared" si="10"/>
        <v>0</v>
      </c>
      <c r="CK99">
        <f t="shared" si="11"/>
        <v>0</v>
      </c>
      <c r="CL99">
        <f>IF(CK99&gt;0,SUM($CK$6:CK99),0)</f>
        <v>0</v>
      </c>
      <c r="CM99" s="182" t="str">
        <f t="shared" si="16"/>
        <v/>
      </c>
    </row>
    <row r="100" spans="1:91" ht="132" customHeight="1" x14ac:dyDescent="0.3">
      <c r="A100" s="82"/>
      <c r="B100" s="251"/>
      <c r="C100" s="215"/>
      <c r="D100" s="215"/>
      <c r="E100" s="215"/>
      <c r="F100" s="215"/>
      <c r="G100" s="216"/>
      <c r="H100" s="217"/>
      <c r="I100" s="200"/>
      <c r="J100" s="264"/>
      <c r="K100" s="140"/>
      <c r="L100" s="135"/>
      <c r="M100" s="261"/>
      <c r="N100" s="172"/>
      <c r="O100" s="160"/>
      <c r="P100" s="161"/>
      <c r="Q100" s="141"/>
      <c r="R100" s="170"/>
      <c r="S100" s="140"/>
      <c r="T100" s="67"/>
      <c r="U100" s="67"/>
      <c r="V100" s="135"/>
      <c r="W100" s="140"/>
      <c r="X100" s="135"/>
      <c r="Y100" s="134"/>
      <c r="Z100" s="67"/>
      <c r="AA100" s="67"/>
      <c r="AB100" s="135"/>
      <c r="AC100" s="141"/>
      <c r="AD100" s="115"/>
      <c r="AE100" s="115"/>
      <c r="AF100" s="269"/>
      <c r="AG100" s="134"/>
      <c r="AH100" s="67"/>
      <c r="AI100" s="67"/>
      <c r="AJ100" s="135"/>
      <c r="AK100" s="140"/>
      <c r="AL100" s="215"/>
      <c r="AM100" s="215"/>
      <c r="AN100" s="215"/>
      <c r="AO100" s="215"/>
      <c r="AP100" s="271"/>
      <c r="AQ100" s="273"/>
      <c r="AR100" s="140"/>
      <c r="AS100" s="271"/>
      <c r="AT100" s="140"/>
      <c r="AU100" s="215"/>
      <c r="AV100" s="215"/>
      <c r="AW100" s="215"/>
      <c r="AX100" s="271"/>
      <c r="AY100" s="277"/>
      <c r="AZ100" s="218"/>
      <c r="BA100" s="218"/>
      <c r="BB100" s="332"/>
      <c r="BC100" s="134"/>
      <c r="BD100" s="67"/>
      <c r="BE100" s="199"/>
      <c r="BF100" s="280"/>
      <c r="BG100" s="261"/>
      <c r="BH100" s="271"/>
      <c r="BI100" s="140"/>
      <c r="BJ100" s="271"/>
      <c r="BK100" s="140"/>
      <c r="BL100" s="215"/>
      <c r="BM100" s="215"/>
      <c r="BN100" s="215"/>
      <c r="BO100" s="271"/>
      <c r="BP100" s="134"/>
      <c r="BQ100" s="67"/>
      <c r="BR100" s="67"/>
      <c r="BS100" s="135"/>
      <c r="BT100" s="134"/>
      <c r="BU100" s="67"/>
      <c r="BV100" s="199"/>
      <c r="BW100" s="280"/>
      <c r="BX100" s="334" t="str">
        <f t="shared" si="12"/>
        <v/>
      </c>
      <c r="BY100" s="134"/>
      <c r="BZ100" s="67"/>
      <c r="CA100" s="67"/>
      <c r="CB100" s="67"/>
      <c r="CC100" s="67"/>
      <c r="CD100" s="252" t="str">
        <f t="shared" si="13"/>
        <v/>
      </c>
      <c r="CE100" s="197" t="str">
        <f t="shared" si="14"/>
        <v/>
      </c>
      <c r="CF100" s="327" t="str">
        <f t="shared" si="15"/>
        <v/>
      </c>
      <c r="CG100" s="72" t="str">
        <f t="shared" si="17"/>
        <v/>
      </c>
      <c r="CH100" s="95"/>
      <c r="CI100" s="27" t="e">
        <f>VLOOKUP(B100,Facility_Information!$B$6:$O$136,14,FALSE)</f>
        <v>#N/A</v>
      </c>
      <c r="CJ100">
        <f t="shared" si="10"/>
        <v>0</v>
      </c>
      <c r="CK100">
        <f t="shared" si="11"/>
        <v>0</v>
      </c>
      <c r="CL100">
        <f>IF(CK100&gt;0,SUM($CK$6:CK100),0)</f>
        <v>0</v>
      </c>
      <c r="CM100" s="182" t="str">
        <f t="shared" si="16"/>
        <v/>
      </c>
    </row>
    <row r="101" spans="1:91" ht="132" customHeight="1" x14ac:dyDescent="0.3">
      <c r="A101" s="82"/>
      <c r="B101" s="251"/>
      <c r="C101" s="215"/>
      <c r="D101" s="215"/>
      <c r="E101" s="215"/>
      <c r="F101" s="215"/>
      <c r="G101" s="216"/>
      <c r="H101" s="217"/>
      <c r="I101" s="200"/>
      <c r="J101" s="264"/>
      <c r="K101" s="140"/>
      <c r="L101" s="135"/>
      <c r="M101" s="261"/>
      <c r="N101" s="172"/>
      <c r="O101" s="160"/>
      <c r="P101" s="161"/>
      <c r="Q101" s="141"/>
      <c r="R101" s="170"/>
      <c r="S101" s="140"/>
      <c r="T101" s="67"/>
      <c r="U101" s="67"/>
      <c r="V101" s="135"/>
      <c r="W101" s="140"/>
      <c r="X101" s="135"/>
      <c r="Y101" s="134"/>
      <c r="Z101" s="67"/>
      <c r="AA101" s="67"/>
      <c r="AB101" s="135"/>
      <c r="AC101" s="141"/>
      <c r="AD101" s="115"/>
      <c r="AE101" s="115"/>
      <c r="AF101" s="269"/>
      <c r="AG101" s="134"/>
      <c r="AH101" s="67"/>
      <c r="AI101" s="67"/>
      <c r="AJ101" s="135"/>
      <c r="AK101" s="140"/>
      <c r="AL101" s="215"/>
      <c r="AM101" s="215"/>
      <c r="AN101" s="215"/>
      <c r="AO101" s="215"/>
      <c r="AP101" s="271"/>
      <c r="AQ101" s="273"/>
      <c r="AR101" s="140"/>
      <c r="AS101" s="271"/>
      <c r="AT101" s="140"/>
      <c r="AU101" s="215"/>
      <c r="AV101" s="215"/>
      <c r="AW101" s="215"/>
      <c r="AX101" s="271"/>
      <c r="AY101" s="277"/>
      <c r="AZ101" s="218"/>
      <c r="BA101" s="218"/>
      <c r="BB101" s="332"/>
      <c r="BC101" s="134"/>
      <c r="BD101" s="67"/>
      <c r="BE101" s="199"/>
      <c r="BF101" s="280"/>
      <c r="BG101" s="261"/>
      <c r="BH101" s="271"/>
      <c r="BI101" s="140"/>
      <c r="BJ101" s="271"/>
      <c r="BK101" s="140"/>
      <c r="BL101" s="215"/>
      <c r="BM101" s="215"/>
      <c r="BN101" s="215"/>
      <c r="BO101" s="271"/>
      <c r="BP101" s="134"/>
      <c r="BQ101" s="67"/>
      <c r="BR101" s="67"/>
      <c r="BS101" s="135"/>
      <c r="BT101" s="134"/>
      <c r="BU101" s="67"/>
      <c r="BV101" s="199"/>
      <c r="BW101" s="280"/>
      <c r="BX101" s="334" t="str">
        <f t="shared" si="12"/>
        <v/>
      </c>
      <c r="BY101" s="134"/>
      <c r="BZ101" s="67"/>
      <c r="CA101" s="67"/>
      <c r="CB101" s="67"/>
      <c r="CC101" s="67"/>
      <c r="CD101" s="252" t="str">
        <f t="shared" si="13"/>
        <v/>
      </c>
      <c r="CE101" s="197" t="str">
        <f t="shared" si="14"/>
        <v/>
      </c>
      <c r="CF101" s="327" t="str">
        <f t="shared" si="15"/>
        <v/>
      </c>
      <c r="CG101" s="72" t="str">
        <f t="shared" si="17"/>
        <v/>
      </c>
      <c r="CH101" s="95"/>
      <c r="CI101" s="27" t="e">
        <f>VLOOKUP(B101,Facility_Information!$B$6:$O$136,14,FALSE)</f>
        <v>#N/A</v>
      </c>
      <c r="CJ101">
        <f t="shared" si="10"/>
        <v>0</v>
      </c>
      <c r="CK101">
        <f t="shared" si="11"/>
        <v>0</v>
      </c>
      <c r="CL101">
        <f>IF(CK101&gt;0,SUM($CK$6:CK101),0)</f>
        <v>0</v>
      </c>
      <c r="CM101" s="182" t="str">
        <f t="shared" si="16"/>
        <v/>
      </c>
    </row>
    <row r="102" spans="1:91" ht="132" customHeight="1" x14ac:dyDescent="0.3">
      <c r="A102" s="82"/>
      <c r="B102" s="251"/>
      <c r="C102" s="215"/>
      <c r="D102" s="215"/>
      <c r="E102" s="215"/>
      <c r="F102" s="215"/>
      <c r="G102" s="216"/>
      <c r="H102" s="217"/>
      <c r="I102" s="200"/>
      <c r="J102" s="264"/>
      <c r="K102" s="140"/>
      <c r="L102" s="135"/>
      <c r="M102" s="261"/>
      <c r="N102" s="172"/>
      <c r="O102" s="160"/>
      <c r="P102" s="161"/>
      <c r="Q102" s="141"/>
      <c r="R102" s="170"/>
      <c r="S102" s="140"/>
      <c r="T102" s="67"/>
      <c r="U102" s="67"/>
      <c r="V102" s="135"/>
      <c r="W102" s="140"/>
      <c r="X102" s="135"/>
      <c r="Y102" s="134"/>
      <c r="Z102" s="67"/>
      <c r="AA102" s="67"/>
      <c r="AB102" s="135"/>
      <c r="AC102" s="141"/>
      <c r="AD102" s="115"/>
      <c r="AE102" s="115"/>
      <c r="AF102" s="269"/>
      <c r="AG102" s="134"/>
      <c r="AH102" s="67"/>
      <c r="AI102" s="67"/>
      <c r="AJ102" s="135"/>
      <c r="AK102" s="140"/>
      <c r="AL102" s="215"/>
      <c r="AM102" s="215"/>
      <c r="AN102" s="215"/>
      <c r="AO102" s="215"/>
      <c r="AP102" s="271"/>
      <c r="AQ102" s="273"/>
      <c r="AR102" s="140"/>
      <c r="AS102" s="271"/>
      <c r="AT102" s="140"/>
      <c r="AU102" s="215"/>
      <c r="AV102" s="215"/>
      <c r="AW102" s="215"/>
      <c r="AX102" s="271"/>
      <c r="AY102" s="277"/>
      <c r="AZ102" s="218"/>
      <c r="BA102" s="218"/>
      <c r="BB102" s="332"/>
      <c r="BC102" s="134"/>
      <c r="BD102" s="67"/>
      <c r="BE102" s="199"/>
      <c r="BF102" s="280"/>
      <c r="BG102" s="261"/>
      <c r="BH102" s="271"/>
      <c r="BI102" s="140"/>
      <c r="BJ102" s="271"/>
      <c r="BK102" s="140"/>
      <c r="BL102" s="215"/>
      <c r="BM102" s="215"/>
      <c r="BN102" s="215"/>
      <c r="BO102" s="271"/>
      <c r="BP102" s="134"/>
      <c r="BQ102" s="67"/>
      <c r="BR102" s="67"/>
      <c r="BS102" s="135"/>
      <c r="BT102" s="134"/>
      <c r="BU102" s="67"/>
      <c r="BV102" s="199"/>
      <c r="BW102" s="280"/>
      <c r="BX102" s="334" t="str">
        <f t="shared" si="12"/>
        <v/>
      </c>
      <c r="BY102" s="134"/>
      <c r="BZ102" s="67"/>
      <c r="CA102" s="67"/>
      <c r="CB102" s="67"/>
      <c r="CC102" s="67"/>
      <c r="CD102" s="252" t="str">
        <f t="shared" si="13"/>
        <v/>
      </c>
      <c r="CE102" s="197" t="str">
        <f t="shared" si="14"/>
        <v/>
      </c>
      <c r="CF102" s="327" t="str">
        <f t="shared" si="15"/>
        <v/>
      </c>
      <c r="CG102" s="72" t="str">
        <f t="shared" si="17"/>
        <v/>
      </c>
      <c r="CH102" s="95"/>
      <c r="CI102" s="27" t="e">
        <f>VLOOKUP(B102,Facility_Information!$B$6:$O$136,14,FALSE)</f>
        <v>#N/A</v>
      </c>
      <c r="CJ102">
        <f t="shared" si="10"/>
        <v>0</v>
      </c>
      <c r="CK102">
        <f t="shared" si="11"/>
        <v>0</v>
      </c>
      <c r="CL102">
        <f>IF(CK102&gt;0,SUM($CK$6:CK102),0)</f>
        <v>0</v>
      </c>
      <c r="CM102" s="182" t="str">
        <f t="shared" si="16"/>
        <v/>
      </c>
    </row>
    <row r="103" spans="1:91" ht="132" customHeight="1" x14ac:dyDescent="0.3">
      <c r="A103" s="82"/>
      <c r="B103" s="251"/>
      <c r="C103" s="215"/>
      <c r="D103" s="215"/>
      <c r="E103" s="215"/>
      <c r="F103" s="215"/>
      <c r="G103" s="216"/>
      <c r="H103" s="217"/>
      <c r="I103" s="200"/>
      <c r="J103" s="264"/>
      <c r="K103" s="140"/>
      <c r="L103" s="135"/>
      <c r="M103" s="261"/>
      <c r="N103" s="172"/>
      <c r="O103" s="160"/>
      <c r="P103" s="161"/>
      <c r="Q103" s="141"/>
      <c r="R103" s="170"/>
      <c r="S103" s="140"/>
      <c r="T103" s="67"/>
      <c r="U103" s="67"/>
      <c r="V103" s="135"/>
      <c r="W103" s="140"/>
      <c r="X103" s="135"/>
      <c r="Y103" s="134"/>
      <c r="Z103" s="67"/>
      <c r="AA103" s="67"/>
      <c r="AB103" s="135"/>
      <c r="AC103" s="141"/>
      <c r="AD103" s="115"/>
      <c r="AE103" s="115"/>
      <c r="AF103" s="269"/>
      <c r="AG103" s="134"/>
      <c r="AH103" s="67"/>
      <c r="AI103" s="67"/>
      <c r="AJ103" s="135"/>
      <c r="AK103" s="140"/>
      <c r="AL103" s="215"/>
      <c r="AM103" s="215"/>
      <c r="AN103" s="215"/>
      <c r="AO103" s="215"/>
      <c r="AP103" s="271"/>
      <c r="AQ103" s="273"/>
      <c r="AR103" s="140"/>
      <c r="AS103" s="271"/>
      <c r="AT103" s="140"/>
      <c r="AU103" s="215"/>
      <c r="AV103" s="215"/>
      <c r="AW103" s="215"/>
      <c r="AX103" s="271"/>
      <c r="AY103" s="277"/>
      <c r="AZ103" s="218"/>
      <c r="BA103" s="218"/>
      <c r="BB103" s="332"/>
      <c r="BC103" s="134"/>
      <c r="BD103" s="67"/>
      <c r="BE103" s="199"/>
      <c r="BF103" s="280"/>
      <c r="BG103" s="261"/>
      <c r="BH103" s="271"/>
      <c r="BI103" s="140"/>
      <c r="BJ103" s="271"/>
      <c r="BK103" s="140"/>
      <c r="BL103" s="215"/>
      <c r="BM103" s="215"/>
      <c r="BN103" s="215"/>
      <c r="BO103" s="271"/>
      <c r="BP103" s="134"/>
      <c r="BQ103" s="67"/>
      <c r="BR103" s="67"/>
      <c r="BS103" s="135"/>
      <c r="BT103" s="134"/>
      <c r="BU103" s="67"/>
      <c r="BV103" s="199"/>
      <c r="BW103" s="280"/>
      <c r="BX103" s="334" t="str">
        <f t="shared" si="12"/>
        <v/>
      </c>
      <c r="BY103" s="134"/>
      <c r="BZ103" s="67"/>
      <c r="CA103" s="67"/>
      <c r="CB103" s="67"/>
      <c r="CC103" s="67"/>
      <c r="CD103" s="252" t="str">
        <f t="shared" si="13"/>
        <v/>
      </c>
      <c r="CE103" s="197" t="str">
        <f t="shared" si="14"/>
        <v/>
      </c>
      <c r="CF103" s="327" t="str">
        <f t="shared" si="15"/>
        <v/>
      </c>
      <c r="CG103" s="72" t="str">
        <f t="shared" si="17"/>
        <v/>
      </c>
      <c r="CH103" s="95"/>
      <c r="CI103" s="27" t="e">
        <f>VLOOKUP(B103,Facility_Information!$B$6:$O$136,14,FALSE)</f>
        <v>#N/A</v>
      </c>
      <c r="CJ103">
        <f t="shared" si="10"/>
        <v>0</v>
      </c>
      <c r="CK103">
        <f t="shared" si="11"/>
        <v>0</v>
      </c>
      <c r="CL103">
        <f>IF(CK103&gt;0,SUM($CK$6:CK103),0)</f>
        <v>0</v>
      </c>
      <c r="CM103" s="182" t="str">
        <f t="shared" si="16"/>
        <v/>
      </c>
    </row>
    <row r="104" spans="1:91" ht="132" customHeight="1" x14ac:dyDescent="0.3">
      <c r="A104" s="82"/>
      <c r="B104" s="251"/>
      <c r="C104" s="215"/>
      <c r="D104" s="215"/>
      <c r="E104" s="215"/>
      <c r="F104" s="215"/>
      <c r="G104" s="216"/>
      <c r="H104" s="217"/>
      <c r="I104" s="200"/>
      <c r="J104" s="264"/>
      <c r="K104" s="140"/>
      <c r="L104" s="135"/>
      <c r="M104" s="261"/>
      <c r="N104" s="172"/>
      <c r="O104" s="160"/>
      <c r="P104" s="161"/>
      <c r="Q104" s="141"/>
      <c r="R104" s="170"/>
      <c r="S104" s="140"/>
      <c r="T104" s="67"/>
      <c r="U104" s="67"/>
      <c r="V104" s="135"/>
      <c r="W104" s="140"/>
      <c r="X104" s="135"/>
      <c r="Y104" s="134"/>
      <c r="Z104" s="67"/>
      <c r="AA104" s="67"/>
      <c r="AB104" s="135"/>
      <c r="AC104" s="141"/>
      <c r="AD104" s="115"/>
      <c r="AE104" s="115"/>
      <c r="AF104" s="269"/>
      <c r="AG104" s="134"/>
      <c r="AH104" s="67"/>
      <c r="AI104" s="67"/>
      <c r="AJ104" s="135"/>
      <c r="AK104" s="140"/>
      <c r="AL104" s="215"/>
      <c r="AM104" s="215"/>
      <c r="AN104" s="215"/>
      <c r="AO104" s="215"/>
      <c r="AP104" s="271"/>
      <c r="AQ104" s="273"/>
      <c r="AR104" s="140"/>
      <c r="AS104" s="271"/>
      <c r="AT104" s="140"/>
      <c r="AU104" s="215"/>
      <c r="AV104" s="215"/>
      <c r="AW104" s="215"/>
      <c r="AX104" s="271"/>
      <c r="AY104" s="277"/>
      <c r="AZ104" s="218"/>
      <c r="BA104" s="218"/>
      <c r="BB104" s="332"/>
      <c r="BC104" s="134"/>
      <c r="BD104" s="67"/>
      <c r="BE104" s="199"/>
      <c r="BF104" s="280"/>
      <c r="BG104" s="261"/>
      <c r="BH104" s="271"/>
      <c r="BI104" s="140"/>
      <c r="BJ104" s="271"/>
      <c r="BK104" s="140"/>
      <c r="BL104" s="215"/>
      <c r="BM104" s="215"/>
      <c r="BN104" s="215"/>
      <c r="BO104" s="271"/>
      <c r="BP104" s="134"/>
      <c r="BQ104" s="67"/>
      <c r="BR104" s="67"/>
      <c r="BS104" s="135"/>
      <c r="BT104" s="134"/>
      <c r="BU104" s="67"/>
      <c r="BV104" s="199"/>
      <c r="BW104" s="280"/>
      <c r="BX104" s="334" t="str">
        <f t="shared" si="12"/>
        <v/>
      </c>
      <c r="BY104" s="134"/>
      <c r="BZ104" s="67"/>
      <c r="CA104" s="67"/>
      <c r="CB104" s="67"/>
      <c r="CC104" s="67"/>
      <c r="CD104" s="252" t="str">
        <f t="shared" si="13"/>
        <v/>
      </c>
      <c r="CE104" s="197" t="str">
        <f t="shared" si="14"/>
        <v/>
      </c>
      <c r="CF104" s="327" t="str">
        <f t="shared" si="15"/>
        <v/>
      </c>
      <c r="CG104" s="72" t="str">
        <f t="shared" si="17"/>
        <v/>
      </c>
      <c r="CH104" s="95"/>
      <c r="CI104" s="27" t="e">
        <f>VLOOKUP(B104,Facility_Information!$B$6:$O$136,14,FALSE)</f>
        <v>#N/A</v>
      </c>
      <c r="CJ104">
        <f t="shared" si="10"/>
        <v>0</v>
      </c>
      <c r="CK104">
        <f t="shared" si="11"/>
        <v>0</v>
      </c>
      <c r="CL104">
        <f>IF(CK104&gt;0,SUM($CK$6:CK104),0)</f>
        <v>0</v>
      </c>
      <c r="CM104" s="182" t="str">
        <f t="shared" si="16"/>
        <v/>
      </c>
    </row>
    <row r="105" spans="1:91" ht="132" customHeight="1" x14ac:dyDescent="0.3">
      <c r="A105" s="82"/>
      <c r="B105" s="251"/>
      <c r="C105" s="215"/>
      <c r="D105" s="215"/>
      <c r="E105" s="215"/>
      <c r="F105" s="215"/>
      <c r="G105" s="216"/>
      <c r="H105" s="217"/>
      <c r="I105" s="200"/>
      <c r="J105" s="264"/>
      <c r="K105" s="140"/>
      <c r="L105" s="135"/>
      <c r="M105" s="261"/>
      <c r="N105" s="172"/>
      <c r="O105" s="160"/>
      <c r="P105" s="161"/>
      <c r="Q105" s="141"/>
      <c r="R105" s="170"/>
      <c r="S105" s="140"/>
      <c r="T105" s="67"/>
      <c r="U105" s="67"/>
      <c r="V105" s="135"/>
      <c r="W105" s="140"/>
      <c r="X105" s="135"/>
      <c r="Y105" s="134"/>
      <c r="Z105" s="67"/>
      <c r="AA105" s="67"/>
      <c r="AB105" s="135"/>
      <c r="AC105" s="141"/>
      <c r="AD105" s="115"/>
      <c r="AE105" s="115"/>
      <c r="AF105" s="269"/>
      <c r="AG105" s="134"/>
      <c r="AH105" s="67"/>
      <c r="AI105" s="67"/>
      <c r="AJ105" s="135"/>
      <c r="AK105" s="140"/>
      <c r="AL105" s="215"/>
      <c r="AM105" s="215"/>
      <c r="AN105" s="215"/>
      <c r="AO105" s="215"/>
      <c r="AP105" s="271"/>
      <c r="AQ105" s="273"/>
      <c r="AR105" s="140"/>
      <c r="AS105" s="271"/>
      <c r="AT105" s="140"/>
      <c r="AU105" s="215"/>
      <c r="AV105" s="215"/>
      <c r="AW105" s="215"/>
      <c r="AX105" s="271"/>
      <c r="AY105" s="277"/>
      <c r="AZ105" s="218"/>
      <c r="BA105" s="218"/>
      <c r="BB105" s="332"/>
      <c r="BC105" s="134"/>
      <c r="BD105" s="67"/>
      <c r="BE105" s="199"/>
      <c r="BF105" s="280"/>
      <c r="BG105" s="261"/>
      <c r="BH105" s="271"/>
      <c r="BI105" s="140"/>
      <c r="BJ105" s="271"/>
      <c r="BK105" s="140"/>
      <c r="BL105" s="215"/>
      <c r="BM105" s="215"/>
      <c r="BN105" s="215"/>
      <c r="BO105" s="271"/>
      <c r="BP105" s="134"/>
      <c r="BQ105" s="67"/>
      <c r="BR105" s="67"/>
      <c r="BS105" s="135"/>
      <c r="BT105" s="134"/>
      <c r="BU105" s="67"/>
      <c r="BV105" s="199"/>
      <c r="BW105" s="280"/>
      <c r="BX105" s="334" t="str">
        <f t="shared" si="12"/>
        <v/>
      </c>
      <c r="BY105" s="134"/>
      <c r="BZ105" s="67"/>
      <c r="CA105" s="67"/>
      <c r="CB105" s="67"/>
      <c r="CC105" s="67"/>
      <c r="CD105" s="252" t="str">
        <f t="shared" si="13"/>
        <v/>
      </c>
      <c r="CE105" s="197" t="str">
        <f t="shared" si="14"/>
        <v/>
      </c>
      <c r="CF105" s="327" t="str">
        <f t="shared" si="15"/>
        <v/>
      </c>
      <c r="CG105" s="72" t="str">
        <f t="shared" si="17"/>
        <v/>
      </c>
      <c r="CH105" s="95"/>
      <c r="CI105" s="27" t="e">
        <f>VLOOKUP(B105,Facility_Information!$B$6:$O$136,14,FALSE)</f>
        <v>#N/A</v>
      </c>
      <c r="CJ105">
        <f t="shared" si="10"/>
        <v>0</v>
      </c>
      <c r="CK105">
        <f t="shared" si="11"/>
        <v>0</v>
      </c>
      <c r="CL105">
        <f>IF(CK105&gt;0,SUM($CK$6:CK105),0)</f>
        <v>0</v>
      </c>
      <c r="CM105" s="182" t="str">
        <f t="shared" si="16"/>
        <v/>
      </c>
    </row>
    <row r="106" spans="1:91" ht="132" customHeight="1" x14ac:dyDescent="0.3">
      <c r="A106" s="82"/>
      <c r="B106" s="251"/>
      <c r="C106" s="215"/>
      <c r="D106" s="215"/>
      <c r="E106" s="215"/>
      <c r="F106" s="215"/>
      <c r="G106" s="216"/>
      <c r="H106" s="217"/>
      <c r="I106" s="200"/>
      <c r="J106" s="264"/>
      <c r="K106" s="140"/>
      <c r="L106" s="135"/>
      <c r="M106" s="261"/>
      <c r="N106" s="172"/>
      <c r="O106" s="160"/>
      <c r="P106" s="161"/>
      <c r="Q106" s="141"/>
      <c r="R106" s="170"/>
      <c r="S106" s="140"/>
      <c r="T106" s="67"/>
      <c r="U106" s="67"/>
      <c r="V106" s="135"/>
      <c r="W106" s="140"/>
      <c r="X106" s="135"/>
      <c r="Y106" s="134"/>
      <c r="Z106" s="67"/>
      <c r="AA106" s="67"/>
      <c r="AB106" s="135"/>
      <c r="AC106" s="141"/>
      <c r="AD106" s="115"/>
      <c r="AE106" s="115"/>
      <c r="AF106" s="269"/>
      <c r="AG106" s="134"/>
      <c r="AH106" s="67"/>
      <c r="AI106" s="67"/>
      <c r="AJ106" s="135"/>
      <c r="AK106" s="140"/>
      <c r="AL106" s="215"/>
      <c r="AM106" s="215"/>
      <c r="AN106" s="215"/>
      <c r="AO106" s="215"/>
      <c r="AP106" s="271"/>
      <c r="AQ106" s="273"/>
      <c r="AR106" s="140"/>
      <c r="AS106" s="271"/>
      <c r="AT106" s="140"/>
      <c r="AU106" s="215"/>
      <c r="AV106" s="215"/>
      <c r="AW106" s="215"/>
      <c r="AX106" s="271"/>
      <c r="AY106" s="277"/>
      <c r="AZ106" s="218"/>
      <c r="BA106" s="218"/>
      <c r="BB106" s="332"/>
      <c r="BC106" s="134"/>
      <c r="BD106" s="67"/>
      <c r="BE106" s="199"/>
      <c r="BF106" s="280"/>
      <c r="BG106" s="261"/>
      <c r="BH106" s="271"/>
      <c r="BI106" s="140"/>
      <c r="BJ106" s="271"/>
      <c r="BK106" s="140"/>
      <c r="BL106" s="215"/>
      <c r="BM106" s="215"/>
      <c r="BN106" s="215"/>
      <c r="BO106" s="271"/>
      <c r="BP106" s="134"/>
      <c r="BQ106" s="67"/>
      <c r="BR106" s="67"/>
      <c r="BS106" s="135"/>
      <c r="BT106" s="134"/>
      <c r="BU106" s="67"/>
      <c r="BV106" s="199"/>
      <c r="BW106" s="280"/>
      <c r="BX106" s="334" t="str">
        <f t="shared" si="12"/>
        <v/>
      </c>
      <c r="BY106" s="134"/>
      <c r="BZ106" s="67"/>
      <c r="CA106" s="67"/>
      <c r="CB106" s="67"/>
      <c r="CC106" s="67"/>
      <c r="CD106" s="252" t="str">
        <f t="shared" si="13"/>
        <v/>
      </c>
      <c r="CE106" s="197" t="str">
        <f t="shared" si="14"/>
        <v/>
      </c>
      <c r="CF106" s="327" t="str">
        <f t="shared" si="15"/>
        <v/>
      </c>
      <c r="CG106" s="72" t="str">
        <f t="shared" si="17"/>
        <v/>
      </c>
      <c r="CH106" s="95"/>
      <c r="CI106" s="27" t="e">
        <f>VLOOKUP(B106,Facility_Information!$B$6:$O$136,14,FALSE)</f>
        <v>#N/A</v>
      </c>
      <c r="CJ106">
        <f t="shared" si="10"/>
        <v>0</v>
      </c>
      <c r="CK106">
        <f t="shared" si="11"/>
        <v>0</v>
      </c>
      <c r="CL106">
        <f>IF(CK106&gt;0,SUM($CK$6:CK106),0)</f>
        <v>0</v>
      </c>
      <c r="CM106" s="182" t="str">
        <f t="shared" si="16"/>
        <v/>
      </c>
    </row>
    <row r="107" spans="1:91" ht="132" customHeight="1" x14ac:dyDescent="0.3">
      <c r="A107" s="82"/>
      <c r="B107" s="251"/>
      <c r="C107" s="215"/>
      <c r="D107" s="215"/>
      <c r="E107" s="215"/>
      <c r="F107" s="215"/>
      <c r="G107" s="216"/>
      <c r="H107" s="217"/>
      <c r="I107" s="200"/>
      <c r="J107" s="264"/>
      <c r="K107" s="140"/>
      <c r="L107" s="135"/>
      <c r="M107" s="261"/>
      <c r="N107" s="172"/>
      <c r="O107" s="160"/>
      <c r="P107" s="161"/>
      <c r="Q107" s="141"/>
      <c r="R107" s="170"/>
      <c r="S107" s="140"/>
      <c r="T107" s="67"/>
      <c r="U107" s="67"/>
      <c r="V107" s="135"/>
      <c r="W107" s="140"/>
      <c r="X107" s="135"/>
      <c r="Y107" s="134"/>
      <c r="Z107" s="67"/>
      <c r="AA107" s="67"/>
      <c r="AB107" s="135"/>
      <c r="AC107" s="141"/>
      <c r="AD107" s="115"/>
      <c r="AE107" s="115"/>
      <c r="AF107" s="269"/>
      <c r="AG107" s="134"/>
      <c r="AH107" s="67"/>
      <c r="AI107" s="67"/>
      <c r="AJ107" s="135"/>
      <c r="AK107" s="140"/>
      <c r="AL107" s="215"/>
      <c r="AM107" s="215"/>
      <c r="AN107" s="215"/>
      <c r="AO107" s="215"/>
      <c r="AP107" s="271"/>
      <c r="AQ107" s="273"/>
      <c r="AR107" s="140"/>
      <c r="AS107" s="271"/>
      <c r="AT107" s="140"/>
      <c r="AU107" s="215"/>
      <c r="AV107" s="215"/>
      <c r="AW107" s="215"/>
      <c r="AX107" s="271"/>
      <c r="AY107" s="277"/>
      <c r="AZ107" s="218"/>
      <c r="BA107" s="218"/>
      <c r="BB107" s="332"/>
      <c r="BC107" s="134"/>
      <c r="BD107" s="67"/>
      <c r="BE107" s="199"/>
      <c r="BF107" s="280"/>
      <c r="BG107" s="261"/>
      <c r="BH107" s="271"/>
      <c r="BI107" s="140"/>
      <c r="BJ107" s="271"/>
      <c r="BK107" s="140"/>
      <c r="BL107" s="215"/>
      <c r="BM107" s="215"/>
      <c r="BN107" s="215"/>
      <c r="BO107" s="271"/>
      <c r="BP107" s="134"/>
      <c r="BQ107" s="67"/>
      <c r="BR107" s="67"/>
      <c r="BS107" s="135"/>
      <c r="BT107" s="134"/>
      <c r="BU107" s="67"/>
      <c r="BV107" s="199"/>
      <c r="BW107" s="280"/>
      <c r="BX107" s="334" t="str">
        <f t="shared" si="12"/>
        <v/>
      </c>
      <c r="BY107" s="134"/>
      <c r="BZ107" s="67"/>
      <c r="CA107" s="67"/>
      <c r="CB107" s="67"/>
      <c r="CC107" s="67"/>
      <c r="CD107" s="252" t="str">
        <f t="shared" si="13"/>
        <v/>
      </c>
      <c r="CE107" s="197" t="str">
        <f t="shared" si="14"/>
        <v/>
      </c>
      <c r="CF107" s="327" t="str">
        <f t="shared" si="15"/>
        <v/>
      </c>
      <c r="CG107" s="72" t="str">
        <f t="shared" si="17"/>
        <v/>
      </c>
      <c r="CH107" s="95"/>
      <c r="CI107" s="27" t="e">
        <f>VLOOKUP(B107,Facility_Information!$B$6:$O$136,14,FALSE)</f>
        <v>#N/A</v>
      </c>
      <c r="CJ107">
        <f t="shared" si="10"/>
        <v>0</v>
      </c>
      <c r="CK107">
        <f t="shared" si="11"/>
        <v>0</v>
      </c>
      <c r="CL107">
        <f>IF(CK107&gt;0,SUM($CK$6:CK107),0)</f>
        <v>0</v>
      </c>
      <c r="CM107" s="182" t="str">
        <f t="shared" si="16"/>
        <v/>
      </c>
    </row>
    <row r="108" spans="1:91" ht="132" customHeight="1" x14ac:dyDescent="0.3">
      <c r="A108" s="82"/>
      <c r="B108" s="251"/>
      <c r="C108" s="215"/>
      <c r="D108" s="215"/>
      <c r="E108" s="215"/>
      <c r="F108" s="215"/>
      <c r="G108" s="216"/>
      <c r="H108" s="217"/>
      <c r="I108" s="200"/>
      <c r="J108" s="264"/>
      <c r="K108" s="140"/>
      <c r="L108" s="135"/>
      <c r="M108" s="261"/>
      <c r="N108" s="172"/>
      <c r="O108" s="160"/>
      <c r="P108" s="161"/>
      <c r="Q108" s="141"/>
      <c r="R108" s="170"/>
      <c r="S108" s="140"/>
      <c r="T108" s="67"/>
      <c r="U108" s="67"/>
      <c r="V108" s="135"/>
      <c r="W108" s="140"/>
      <c r="X108" s="135"/>
      <c r="Y108" s="134"/>
      <c r="Z108" s="67"/>
      <c r="AA108" s="67"/>
      <c r="AB108" s="135"/>
      <c r="AC108" s="141"/>
      <c r="AD108" s="115"/>
      <c r="AE108" s="115"/>
      <c r="AF108" s="269"/>
      <c r="AG108" s="134"/>
      <c r="AH108" s="67"/>
      <c r="AI108" s="67"/>
      <c r="AJ108" s="135"/>
      <c r="AK108" s="140"/>
      <c r="AL108" s="215"/>
      <c r="AM108" s="215"/>
      <c r="AN108" s="215"/>
      <c r="AO108" s="215"/>
      <c r="AP108" s="271"/>
      <c r="AQ108" s="273"/>
      <c r="AR108" s="140"/>
      <c r="AS108" s="271"/>
      <c r="AT108" s="140"/>
      <c r="AU108" s="215"/>
      <c r="AV108" s="215"/>
      <c r="AW108" s="215"/>
      <c r="AX108" s="271"/>
      <c r="AY108" s="277"/>
      <c r="AZ108" s="218"/>
      <c r="BA108" s="218"/>
      <c r="BB108" s="332"/>
      <c r="BC108" s="134"/>
      <c r="BD108" s="67"/>
      <c r="BE108" s="199"/>
      <c r="BF108" s="280"/>
      <c r="BG108" s="261"/>
      <c r="BH108" s="271"/>
      <c r="BI108" s="140"/>
      <c r="BJ108" s="271"/>
      <c r="BK108" s="140"/>
      <c r="BL108" s="215"/>
      <c r="BM108" s="215"/>
      <c r="BN108" s="215"/>
      <c r="BO108" s="271"/>
      <c r="BP108" s="134"/>
      <c r="BQ108" s="67"/>
      <c r="BR108" s="67"/>
      <c r="BS108" s="135"/>
      <c r="BT108" s="134"/>
      <c r="BU108" s="67"/>
      <c r="BV108" s="199"/>
      <c r="BW108" s="280"/>
      <c r="BX108" s="334" t="str">
        <f t="shared" si="12"/>
        <v/>
      </c>
      <c r="BY108" s="134"/>
      <c r="BZ108" s="67"/>
      <c r="CA108" s="67"/>
      <c r="CB108" s="67"/>
      <c r="CC108" s="67"/>
      <c r="CD108" s="252" t="str">
        <f t="shared" si="13"/>
        <v/>
      </c>
      <c r="CE108" s="197" t="str">
        <f t="shared" si="14"/>
        <v/>
      </c>
      <c r="CF108" s="327" t="str">
        <f t="shared" si="15"/>
        <v/>
      </c>
      <c r="CG108" s="72" t="str">
        <f t="shared" si="17"/>
        <v/>
      </c>
      <c r="CH108" s="95"/>
      <c r="CI108" s="27" t="e">
        <f>VLOOKUP(B108,Facility_Information!$B$6:$O$136,14,FALSE)</f>
        <v>#N/A</v>
      </c>
      <c r="CJ108">
        <f t="shared" si="10"/>
        <v>0</v>
      </c>
      <c r="CK108">
        <f t="shared" si="11"/>
        <v>0</v>
      </c>
      <c r="CL108">
        <f>IF(CK108&gt;0,SUM($CK$6:CK108),0)</f>
        <v>0</v>
      </c>
      <c r="CM108" s="182" t="str">
        <f t="shared" si="16"/>
        <v/>
      </c>
    </row>
    <row r="109" spans="1:91" ht="132" customHeight="1" x14ac:dyDescent="0.3">
      <c r="A109" s="82"/>
      <c r="B109" s="251"/>
      <c r="C109" s="215"/>
      <c r="D109" s="215"/>
      <c r="E109" s="215"/>
      <c r="F109" s="215"/>
      <c r="G109" s="216"/>
      <c r="H109" s="217"/>
      <c r="I109" s="200"/>
      <c r="J109" s="264"/>
      <c r="K109" s="140"/>
      <c r="L109" s="135"/>
      <c r="M109" s="261"/>
      <c r="N109" s="172"/>
      <c r="O109" s="160"/>
      <c r="P109" s="161"/>
      <c r="Q109" s="141"/>
      <c r="R109" s="170"/>
      <c r="S109" s="140"/>
      <c r="T109" s="67"/>
      <c r="U109" s="67"/>
      <c r="V109" s="135"/>
      <c r="W109" s="140"/>
      <c r="X109" s="135"/>
      <c r="Y109" s="134"/>
      <c r="Z109" s="67"/>
      <c r="AA109" s="67"/>
      <c r="AB109" s="135"/>
      <c r="AC109" s="141"/>
      <c r="AD109" s="115"/>
      <c r="AE109" s="115"/>
      <c r="AF109" s="269"/>
      <c r="AG109" s="134"/>
      <c r="AH109" s="67"/>
      <c r="AI109" s="67"/>
      <c r="AJ109" s="135"/>
      <c r="AK109" s="140"/>
      <c r="AL109" s="215"/>
      <c r="AM109" s="215"/>
      <c r="AN109" s="215"/>
      <c r="AO109" s="215"/>
      <c r="AP109" s="271"/>
      <c r="AQ109" s="273"/>
      <c r="AR109" s="140"/>
      <c r="AS109" s="271"/>
      <c r="AT109" s="140"/>
      <c r="AU109" s="215"/>
      <c r="AV109" s="215"/>
      <c r="AW109" s="215"/>
      <c r="AX109" s="271"/>
      <c r="AY109" s="277"/>
      <c r="AZ109" s="218"/>
      <c r="BA109" s="218"/>
      <c r="BB109" s="332"/>
      <c r="BC109" s="134"/>
      <c r="BD109" s="67"/>
      <c r="BE109" s="199"/>
      <c r="BF109" s="280"/>
      <c r="BG109" s="261"/>
      <c r="BH109" s="271"/>
      <c r="BI109" s="140"/>
      <c r="BJ109" s="271"/>
      <c r="BK109" s="140"/>
      <c r="BL109" s="215"/>
      <c r="BM109" s="215"/>
      <c r="BN109" s="215"/>
      <c r="BO109" s="271"/>
      <c r="BP109" s="134"/>
      <c r="BQ109" s="67"/>
      <c r="BR109" s="67"/>
      <c r="BS109" s="135"/>
      <c r="BT109" s="134"/>
      <c r="BU109" s="67"/>
      <c r="BV109" s="199"/>
      <c r="BW109" s="280"/>
      <c r="BX109" s="334" t="str">
        <f t="shared" si="12"/>
        <v/>
      </c>
      <c r="BY109" s="134"/>
      <c r="BZ109" s="67"/>
      <c r="CA109" s="67"/>
      <c r="CB109" s="67"/>
      <c r="CC109" s="67"/>
      <c r="CD109" s="252" t="str">
        <f t="shared" si="13"/>
        <v/>
      </c>
      <c r="CE109" s="197" t="str">
        <f t="shared" si="14"/>
        <v/>
      </c>
      <c r="CF109" s="327" t="str">
        <f t="shared" si="15"/>
        <v/>
      </c>
      <c r="CG109" s="72" t="str">
        <f t="shared" si="17"/>
        <v/>
      </c>
      <c r="CH109" s="95"/>
      <c r="CI109" s="27" t="e">
        <f>VLOOKUP(B109,Facility_Information!$B$6:$O$136,14,FALSE)</f>
        <v>#N/A</v>
      </c>
      <c r="CJ109">
        <f t="shared" si="10"/>
        <v>0</v>
      </c>
      <c r="CK109">
        <f t="shared" si="11"/>
        <v>0</v>
      </c>
      <c r="CL109">
        <f>IF(CK109&gt;0,SUM($CK$6:CK109),0)</f>
        <v>0</v>
      </c>
      <c r="CM109" s="182" t="str">
        <f t="shared" si="16"/>
        <v/>
      </c>
    </row>
    <row r="110" spans="1:91" ht="132" customHeight="1" x14ac:dyDescent="0.3">
      <c r="A110" s="82"/>
      <c r="B110" s="251"/>
      <c r="C110" s="215"/>
      <c r="D110" s="215"/>
      <c r="E110" s="215"/>
      <c r="F110" s="215"/>
      <c r="G110" s="216"/>
      <c r="H110" s="217"/>
      <c r="I110" s="200"/>
      <c r="J110" s="264"/>
      <c r="K110" s="140"/>
      <c r="L110" s="135"/>
      <c r="M110" s="261"/>
      <c r="N110" s="172"/>
      <c r="O110" s="160"/>
      <c r="P110" s="161"/>
      <c r="Q110" s="141"/>
      <c r="R110" s="170"/>
      <c r="S110" s="140"/>
      <c r="T110" s="67"/>
      <c r="U110" s="67"/>
      <c r="V110" s="135"/>
      <c r="W110" s="140"/>
      <c r="X110" s="135"/>
      <c r="Y110" s="134"/>
      <c r="Z110" s="67"/>
      <c r="AA110" s="67"/>
      <c r="AB110" s="135"/>
      <c r="AC110" s="141"/>
      <c r="AD110" s="115"/>
      <c r="AE110" s="115"/>
      <c r="AF110" s="269"/>
      <c r="AG110" s="134"/>
      <c r="AH110" s="67"/>
      <c r="AI110" s="67"/>
      <c r="AJ110" s="135"/>
      <c r="AK110" s="140"/>
      <c r="AL110" s="215"/>
      <c r="AM110" s="215"/>
      <c r="AN110" s="215"/>
      <c r="AO110" s="215"/>
      <c r="AP110" s="271"/>
      <c r="AQ110" s="273"/>
      <c r="AR110" s="140"/>
      <c r="AS110" s="271"/>
      <c r="AT110" s="140"/>
      <c r="AU110" s="215"/>
      <c r="AV110" s="215"/>
      <c r="AW110" s="215"/>
      <c r="AX110" s="271"/>
      <c r="AY110" s="277"/>
      <c r="AZ110" s="218"/>
      <c r="BA110" s="218"/>
      <c r="BB110" s="332"/>
      <c r="BC110" s="134"/>
      <c r="BD110" s="67"/>
      <c r="BE110" s="199"/>
      <c r="BF110" s="280"/>
      <c r="BG110" s="261"/>
      <c r="BH110" s="271"/>
      <c r="BI110" s="140"/>
      <c r="BJ110" s="271"/>
      <c r="BK110" s="140"/>
      <c r="BL110" s="215"/>
      <c r="BM110" s="215"/>
      <c r="BN110" s="215"/>
      <c r="BO110" s="271"/>
      <c r="BP110" s="134"/>
      <c r="BQ110" s="67"/>
      <c r="BR110" s="67"/>
      <c r="BS110" s="135"/>
      <c r="BT110" s="134"/>
      <c r="BU110" s="67"/>
      <c r="BV110" s="199"/>
      <c r="BW110" s="280"/>
      <c r="BX110" s="334" t="str">
        <f t="shared" si="12"/>
        <v/>
      </c>
      <c r="BY110" s="134"/>
      <c r="BZ110" s="67"/>
      <c r="CA110" s="67"/>
      <c r="CB110" s="67"/>
      <c r="CC110" s="67"/>
      <c r="CD110" s="252" t="str">
        <f t="shared" si="13"/>
        <v/>
      </c>
      <c r="CE110" s="197" t="str">
        <f t="shared" si="14"/>
        <v/>
      </c>
      <c r="CF110" s="327" t="str">
        <f t="shared" si="15"/>
        <v/>
      </c>
      <c r="CG110" s="72" t="str">
        <f t="shared" si="17"/>
        <v/>
      </c>
      <c r="CH110" s="95"/>
      <c r="CI110" s="27" t="e">
        <f>VLOOKUP(B110,Facility_Information!$B$6:$O$136,14,FALSE)</f>
        <v>#N/A</v>
      </c>
      <c r="CJ110">
        <f t="shared" si="10"/>
        <v>0</v>
      </c>
      <c r="CK110">
        <f t="shared" si="11"/>
        <v>0</v>
      </c>
      <c r="CL110">
        <f>IF(CK110&gt;0,SUM($CK$6:CK110),0)</f>
        <v>0</v>
      </c>
      <c r="CM110" s="182" t="str">
        <f t="shared" si="16"/>
        <v/>
      </c>
    </row>
    <row r="111" spans="1:91" ht="132" customHeight="1" x14ac:dyDescent="0.3">
      <c r="A111" s="82"/>
      <c r="B111" s="251"/>
      <c r="C111" s="215"/>
      <c r="D111" s="215"/>
      <c r="E111" s="215"/>
      <c r="F111" s="215"/>
      <c r="G111" s="216"/>
      <c r="H111" s="217"/>
      <c r="I111" s="200"/>
      <c r="J111" s="264"/>
      <c r="K111" s="140"/>
      <c r="L111" s="135"/>
      <c r="M111" s="261"/>
      <c r="N111" s="172"/>
      <c r="O111" s="160"/>
      <c r="P111" s="161"/>
      <c r="Q111" s="141"/>
      <c r="R111" s="170"/>
      <c r="S111" s="140"/>
      <c r="T111" s="67"/>
      <c r="U111" s="67"/>
      <c r="V111" s="135"/>
      <c r="W111" s="140"/>
      <c r="X111" s="135"/>
      <c r="Y111" s="134"/>
      <c r="Z111" s="67"/>
      <c r="AA111" s="67"/>
      <c r="AB111" s="135"/>
      <c r="AC111" s="141"/>
      <c r="AD111" s="115"/>
      <c r="AE111" s="115"/>
      <c r="AF111" s="269"/>
      <c r="AG111" s="134"/>
      <c r="AH111" s="67"/>
      <c r="AI111" s="67"/>
      <c r="AJ111" s="135"/>
      <c r="AK111" s="140"/>
      <c r="AL111" s="215"/>
      <c r="AM111" s="215"/>
      <c r="AN111" s="215"/>
      <c r="AO111" s="215"/>
      <c r="AP111" s="271"/>
      <c r="AQ111" s="273"/>
      <c r="AR111" s="140"/>
      <c r="AS111" s="271"/>
      <c r="AT111" s="140"/>
      <c r="AU111" s="215"/>
      <c r="AV111" s="215"/>
      <c r="AW111" s="215"/>
      <c r="AX111" s="271"/>
      <c r="AY111" s="277"/>
      <c r="AZ111" s="218"/>
      <c r="BA111" s="218"/>
      <c r="BB111" s="332"/>
      <c r="BC111" s="134"/>
      <c r="BD111" s="67"/>
      <c r="BE111" s="199"/>
      <c r="BF111" s="280"/>
      <c r="BG111" s="261"/>
      <c r="BH111" s="271"/>
      <c r="BI111" s="140"/>
      <c r="BJ111" s="271"/>
      <c r="BK111" s="140"/>
      <c r="BL111" s="215"/>
      <c r="BM111" s="215"/>
      <c r="BN111" s="215"/>
      <c r="BO111" s="271"/>
      <c r="BP111" s="134"/>
      <c r="BQ111" s="67"/>
      <c r="BR111" s="67"/>
      <c r="BS111" s="135"/>
      <c r="BT111" s="134"/>
      <c r="BU111" s="67"/>
      <c r="BV111" s="199"/>
      <c r="BW111" s="280"/>
      <c r="BX111" s="334" t="str">
        <f t="shared" si="12"/>
        <v/>
      </c>
      <c r="BY111" s="134"/>
      <c r="BZ111" s="67"/>
      <c r="CA111" s="67"/>
      <c r="CB111" s="67"/>
      <c r="CC111" s="67"/>
      <c r="CD111" s="252" t="str">
        <f t="shared" si="13"/>
        <v/>
      </c>
      <c r="CE111" s="197" t="str">
        <f t="shared" si="14"/>
        <v/>
      </c>
      <c r="CF111" s="327" t="str">
        <f t="shared" si="15"/>
        <v/>
      </c>
      <c r="CG111" s="72" t="str">
        <f t="shared" si="17"/>
        <v/>
      </c>
      <c r="CH111" s="95"/>
      <c r="CI111" s="27" t="e">
        <f>VLOOKUP(B111,Facility_Information!$B$6:$O$136,14,FALSE)</f>
        <v>#N/A</v>
      </c>
      <c r="CJ111">
        <f t="shared" si="10"/>
        <v>0</v>
      </c>
      <c r="CK111">
        <f t="shared" si="11"/>
        <v>0</v>
      </c>
      <c r="CL111">
        <f>IF(CK111&gt;0,SUM($CK$6:CK111),0)</f>
        <v>0</v>
      </c>
      <c r="CM111" s="182" t="str">
        <f t="shared" si="16"/>
        <v/>
      </c>
    </row>
    <row r="112" spans="1:91" ht="132" customHeight="1" x14ac:dyDescent="0.3">
      <c r="A112" s="82"/>
      <c r="B112" s="251"/>
      <c r="C112" s="215"/>
      <c r="D112" s="215"/>
      <c r="E112" s="215"/>
      <c r="F112" s="215"/>
      <c r="G112" s="216"/>
      <c r="H112" s="217"/>
      <c r="I112" s="200"/>
      <c r="J112" s="264"/>
      <c r="K112" s="140"/>
      <c r="L112" s="135"/>
      <c r="M112" s="261"/>
      <c r="N112" s="172"/>
      <c r="O112" s="160"/>
      <c r="P112" s="161"/>
      <c r="Q112" s="141"/>
      <c r="R112" s="170"/>
      <c r="S112" s="140"/>
      <c r="T112" s="67"/>
      <c r="U112" s="67"/>
      <c r="V112" s="135"/>
      <c r="W112" s="140"/>
      <c r="X112" s="135"/>
      <c r="Y112" s="134"/>
      <c r="Z112" s="67"/>
      <c r="AA112" s="67"/>
      <c r="AB112" s="135"/>
      <c r="AC112" s="141"/>
      <c r="AD112" s="115"/>
      <c r="AE112" s="115"/>
      <c r="AF112" s="269"/>
      <c r="AG112" s="134"/>
      <c r="AH112" s="67"/>
      <c r="AI112" s="67"/>
      <c r="AJ112" s="135"/>
      <c r="AK112" s="140"/>
      <c r="AL112" s="215"/>
      <c r="AM112" s="215"/>
      <c r="AN112" s="215"/>
      <c r="AO112" s="215"/>
      <c r="AP112" s="271"/>
      <c r="AQ112" s="273"/>
      <c r="AR112" s="140"/>
      <c r="AS112" s="271"/>
      <c r="AT112" s="140"/>
      <c r="AU112" s="215"/>
      <c r="AV112" s="215"/>
      <c r="AW112" s="215"/>
      <c r="AX112" s="271"/>
      <c r="AY112" s="277"/>
      <c r="AZ112" s="218"/>
      <c r="BA112" s="218"/>
      <c r="BB112" s="332"/>
      <c r="BC112" s="134"/>
      <c r="BD112" s="67"/>
      <c r="BE112" s="199"/>
      <c r="BF112" s="280"/>
      <c r="BG112" s="261"/>
      <c r="BH112" s="271"/>
      <c r="BI112" s="140"/>
      <c r="BJ112" s="271"/>
      <c r="BK112" s="140"/>
      <c r="BL112" s="215"/>
      <c r="BM112" s="215"/>
      <c r="BN112" s="215"/>
      <c r="BO112" s="271"/>
      <c r="BP112" s="134"/>
      <c r="BQ112" s="67"/>
      <c r="BR112" s="67"/>
      <c r="BS112" s="135"/>
      <c r="BT112" s="134"/>
      <c r="BU112" s="67"/>
      <c r="BV112" s="199"/>
      <c r="BW112" s="280"/>
      <c r="BX112" s="334" t="str">
        <f t="shared" si="12"/>
        <v/>
      </c>
      <c r="BY112" s="134"/>
      <c r="BZ112" s="67"/>
      <c r="CA112" s="67"/>
      <c r="CB112" s="67"/>
      <c r="CC112" s="67"/>
      <c r="CD112" s="252" t="str">
        <f t="shared" si="13"/>
        <v/>
      </c>
      <c r="CE112" s="197" t="str">
        <f t="shared" si="14"/>
        <v/>
      </c>
      <c r="CF112" s="327" t="str">
        <f t="shared" si="15"/>
        <v/>
      </c>
      <c r="CG112" s="72" t="str">
        <f t="shared" si="17"/>
        <v/>
      </c>
      <c r="CH112" s="95"/>
      <c r="CI112" s="27" t="e">
        <f>VLOOKUP(B112,Facility_Information!$B$6:$O$136,14,FALSE)</f>
        <v>#N/A</v>
      </c>
      <c r="CJ112">
        <f t="shared" si="10"/>
        <v>0</v>
      </c>
      <c r="CK112">
        <f t="shared" si="11"/>
        <v>0</v>
      </c>
      <c r="CL112">
        <f>IF(CK112&gt;0,SUM($CK$6:CK112),0)</f>
        <v>0</v>
      </c>
      <c r="CM112" s="182" t="str">
        <f t="shared" si="16"/>
        <v/>
      </c>
    </row>
    <row r="113" spans="1:91" ht="132" customHeight="1" x14ac:dyDescent="0.3">
      <c r="A113" s="82"/>
      <c r="B113" s="251"/>
      <c r="C113" s="215"/>
      <c r="D113" s="215"/>
      <c r="E113" s="215"/>
      <c r="F113" s="215"/>
      <c r="G113" s="216"/>
      <c r="H113" s="217"/>
      <c r="I113" s="200"/>
      <c r="J113" s="264"/>
      <c r="K113" s="140"/>
      <c r="L113" s="135"/>
      <c r="M113" s="261"/>
      <c r="N113" s="172"/>
      <c r="O113" s="160"/>
      <c r="P113" s="161"/>
      <c r="Q113" s="141"/>
      <c r="R113" s="170"/>
      <c r="S113" s="140"/>
      <c r="T113" s="67"/>
      <c r="U113" s="67"/>
      <c r="V113" s="135"/>
      <c r="W113" s="140"/>
      <c r="X113" s="135"/>
      <c r="Y113" s="134"/>
      <c r="Z113" s="67"/>
      <c r="AA113" s="67"/>
      <c r="AB113" s="135"/>
      <c r="AC113" s="141"/>
      <c r="AD113" s="115"/>
      <c r="AE113" s="115"/>
      <c r="AF113" s="269"/>
      <c r="AG113" s="134"/>
      <c r="AH113" s="67"/>
      <c r="AI113" s="67"/>
      <c r="AJ113" s="135"/>
      <c r="AK113" s="140"/>
      <c r="AL113" s="215"/>
      <c r="AM113" s="215"/>
      <c r="AN113" s="215"/>
      <c r="AO113" s="215"/>
      <c r="AP113" s="271"/>
      <c r="AQ113" s="273"/>
      <c r="AR113" s="140"/>
      <c r="AS113" s="271"/>
      <c r="AT113" s="140"/>
      <c r="AU113" s="215"/>
      <c r="AV113" s="215"/>
      <c r="AW113" s="215"/>
      <c r="AX113" s="271"/>
      <c r="AY113" s="277"/>
      <c r="AZ113" s="218"/>
      <c r="BA113" s="218"/>
      <c r="BB113" s="332"/>
      <c r="BC113" s="134"/>
      <c r="BD113" s="67"/>
      <c r="BE113" s="199"/>
      <c r="BF113" s="280"/>
      <c r="BG113" s="261"/>
      <c r="BH113" s="271"/>
      <c r="BI113" s="140"/>
      <c r="BJ113" s="271"/>
      <c r="BK113" s="140"/>
      <c r="BL113" s="215"/>
      <c r="BM113" s="215"/>
      <c r="BN113" s="215"/>
      <c r="BO113" s="271"/>
      <c r="BP113" s="134"/>
      <c r="BQ113" s="67"/>
      <c r="BR113" s="67"/>
      <c r="BS113" s="135"/>
      <c r="BT113" s="134"/>
      <c r="BU113" s="67"/>
      <c r="BV113" s="199"/>
      <c r="BW113" s="280"/>
      <c r="BX113" s="334" t="str">
        <f t="shared" si="12"/>
        <v/>
      </c>
      <c r="BY113" s="134"/>
      <c r="BZ113" s="67"/>
      <c r="CA113" s="67"/>
      <c r="CB113" s="67"/>
      <c r="CC113" s="67"/>
      <c r="CD113" s="252" t="str">
        <f t="shared" si="13"/>
        <v/>
      </c>
      <c r="CE113" s="197" t="str">
        <f t="shared" si="14"/>
        <v/>
      </c>
      <c r="CF113" s="327" t="str">
        <f t="shared" si="15"/>
        <v/>
      </c>
      <c r="CG113" s="72" t="str">
        <f t="shared" si="17"/>
        <v/>
      </c>
      <c r="CH113" s="95"/>
      <c r="CI113" s="27" t="e">
        <f>VLOOKUP(B113,Facility_Information!$B$6:$O$136,14,FALSE)</f>
        <v>#N/A</v>
      </c>
      <c r="CJ113">
        <f t="shared" si="10"/>
        <v>0</v>
      </c>
      <c r="CK113">
        <f t="shared" si="11"/>
        <v>0</v>
      </c>
      <c r="CL113">
        <f>IF(CK113&gt;0,SUM($CK$6:CK113),0)</f>
        <v>0</v>
      </c>
      <c r="CM113" s="182" t="str">
        <f t="shared" si="16"/>
        <v/>
      </c>
    </row>
    <row r="114" spans="1:91" ht="132" customHeight="1" x14ac:dyDescent="0.3">
      <c r="A114" s="82"/>
      <c r="B114" s="251"/>
      <c r="C114" s="215"/>
      <c r="D114" s="215"/>
      <c r="E114" s="215"/>
      <c r="F114" s="215"/>
      <c r="G114" s="216"/>
      <c r="H114" s="217"/>
      <c r="I114" s="200"/>
      <c r="J114" s="264"/>
      <c r="K114" s="140"/>
      <c r="L114" s="135"/>
      <c r="M114" s="261"/>
      <c r="N114" s="172"/>
      <c r="O114" s="160"/>
      <c r="P114" s="161"/>
      <c r="Q114" s="141"/>
      <c r="R114" s="170"/>
      <c r="S114" s="140"/>
      <c r="T114" s="67"/>
      <c r="U114" s="67"/>
      <c r="V114" s="135"/>
      <c r="W114" s="140"/>
      <c r="X114" s="135"/>
      <c r="Y114" s="134"/>
      <c r="Z114" s="67"/>
      <c r="AA114" s="67"/>
      <c r="AB114" s="135"/>
      <c r="AC114" s="141"/>
      <c r="AD114" s="115"/>
      <c r="AE114" s="115"/>
      <c r="AF114" s="269"/>
      <c r="AG114" s="134"/>
      <c r="AH114" s="67"/>
      <c r="AI114" s="67"/>
      <c r="AJ114" s="135"/>
      <c r="AK114" s="140"/>
      <c r="AL114" s="215"/>
      <c r="AM114" s="215"/>
      <c r="AN114" s="215"/>
      <c r="AO114" s="215"/>
      <c r="AP114" s="271"/>
      <c r="AQ114" s="273"/>
      <c r="AR114" s="140"/>
      <c r="AS114" s="271"/>
      <c r="AT114" s="140"/>
      <c r="AU114" s="215"/>
      <c r="AV114" s="215"/>
      <c r="AW114" s="215"/>
      <c r="AX114" s="271"/>
      <c r="AY114" s="277"/>
      <c r="AZ114" s="218"/>
      <c r="BA114" s="218"/>
      <c r="BB114" s="332"/>
      <c r="BC114" s="134"/>
      <c r="BD114" s="67"/>
      <c r="BE114" s="199"/>
      <c r="BF114" s="280"/>
      <c r="BG114" s="261"/>
      <c r="BH114" s="271"/>
      <c r="BI114" s="140"/>
      <c r="BJ114" s="271"/>
      <c r="BK114" s="140"/>
      <c r="BL114" s="215"/>
      <c r="BM114" s="215"/>
      <c r="BN114" s="215"/>
      <c r="BO114" s="271"/>
      <c r="BP114" s="134"/>
      <c r="BQ114" s="67"/>
      <c r="BR114" s="67"/>
      <c r="BS114" s="135"/>
      <c r="BT114" s="134"/>
      <c r="BU114" s="67"/>
      <c r="BV114" s="199"/>
      <c r="BW114" s="280"/>
      <c r="BX114" s="334" t="str">
        <f t="shared" si="12"/>
        <v/>
      </c>
      <c r="BY114" s="134"/>
      <c r="BZ114" s="67"/>
      <c r="CA114" s="67"/>
      <c r="CB114" s="67"/>
      <c r="CC114" s="67"/>
      <c r="CD114" s="252" t="str">
        <f t="shared" si="13"/>
        <v/>
      </c>
      <c r="CE114" s="197" t="str">
        <f t="shared" si="14"/>
        <v/>
      </c>
      <c r="CF114" s="327" t="str">
        <f t="shared" si="15"/>
        <v/>
      </c>
      <c r="CG114" s="72" t="str">
        <f t="shared" si="17"/>
        <v/>
      </c>
      <c r="CH114" s="95"/>
      <c r="CI114" s="27" t="e">
        <f>VLOOKUP(B114,Facility_Information!$B$6:$O$136,14,FALSE)</f>
        <v>#N/A</v>
      </c>
      <c r="CJ114">
        <f t="shared" si="10"/>
        <v>0</v>
      </c>
      <c r="CK114">
        <f t="shared" si="11"/>
        <v>0</v>
      </c>
      <c r="CL114">
        <f>IF(CK114&gt;0,SUM($CK$6:CK114),0)</f>
        <v>0</v>
      </c>
      <c r="CM114" s="182" t="str">
        <f t="shared" si="16"/>
        <v/>
      </c>
    </row>
    <row r="115" spans="1:91" ht="132" customHeight="1" x14ac:dyDescent="0.3">
      <c r="A115" s="82"/>
      <c r="B115" s="251"/>
      <c r="C115" s="215"/>
      <c r="D115" s="215"/>
      <c r="E115" s="215"/>
      <c r="F115" s="215"/>
      <c r="G115" s="216"/>
      <c r="H115" s="217"/>
      <c r="I115" s="200"/>
      <c r="J115" s="264"/>
      <c r="K115" s="140"/>
      <c r="L115" s="135"/>
      <c r="M115" s="261"/>
      <c r="N115" s="172"/>
      <c r="O115" s="160"/>
      <c r="P115" s="161"/>
      <c r="Q115" s="141"/>
      <c r="R115" s="170"/>
      <c r="S115" s="140"/>
      <c r="T115" s="67"/>
      <c r="U115" s="67"/>
      <c r="V115" s="135"/>
      <c r="W115" s="140"/>
      <c r="X115" s="135"/>
      <c r="Y115" s="134"/>
      <c r="Z115" s="67"/>
      <c r="AA115" s="67"/>
      <c r="AB115" s="135"/>
      <c r="AC115" s="141"/>
      <c r="AD115" s="115"/>
      <c r="AE115" s="115"/>
      <c r="AF115" s="269"/>
      <c r="AG115" s="134"/>
      <c r="AH115" s="67"/>
      <c r="AI115" s="67"/>
      <c r="AJ115" s="135"/>
      <c r="AK115" s="140"/>
      <c r="AL115" s="215"/>
      <c r="AM115" s="215"/>
      <c r="AN115" s="215"/>
      <c r="AO115" s="215"/>
      <c r="AP115" s="271"/>
      <c r="AQ115" s="273"/>
      <c r="AR115" s="140"/>
      <c r="AS115" s="271"/>
      <c r="AT115" s="140"/>
      <c r="AU115" s="215"/>
      <c r="AV115" s="215"/>
      <c r="AW115" s="215"/>
      <c r="AX115" s="271"/>
      <c r="AY115" s="277"/>
      <c r="AZ115" s="218"/>
      <c r="BA115" s="218"/>
      <c r="BB115" s="332"/>
      <c r="BC115" s="134"/>
      <c r="BD115" s="67"/>
      <c r="BE115" s="199"/>
      <c r="BF115" s="280"/>
      <c r="BG115" s="261"/>
      <c r="BH115" s="271"/>
      <c r="BI115" s="140"/>
      <c r="BJ115" s="271"/>
      <c r="BK115" s="140"/>
      <c r="BL115" s="215"/>
      <c r="BM115" s="215"/>
      <c r="BN115" s="215"/>
      <c r="BO115" s="271"/>
      <c r="BP115" s="134"/>
      <c r="BQ115" s="67"/>
      <c r="BR115" s="67"/>
      <c r="BS115" s="135"/>
      <c r="BT115" s="134"/>
      <c r="BU115" s="67"/>
      <c r="BV115" s="199"/>
      <c r="BW115" s="280"/>
      <c r="BX115" s="334" t="str">
        <f t="shared" si="12"/>
        <v/>
      </c>
      <c r="BY115" s="134"/>
      <c r="BZ115" s="67"/>
      <c r="CA115" s="67"/>
      <c r="CB115" s="67"/>
      <c r="CC115" s="67"/>
      <c r="CD115" s="252" t="str">
        <f t="shared" si="13"/>
        <v/>
      </c>
      <c r="CE115" s="197" t="str">
        <f t="shared" si="14"/>
        <v/>
      </c>
      <c r="CF115" s="327" t="str">
        <f t="shared" si="15"/>
        <v/>
      </c>
      <c r="CG115" s="72" t="str">
        <f t="shared" si="17"/>
        <v/>
      </c>
      <c r="CH115" s="95"/>
      <c r="CI115" s="27" t="e">
        <f>VLOOKUP(B115,Facility_Information!$B$6:$O$136,14,FALSE)</f>
        <v>#N/A</v>
      </c>
      <c r="CJ115">
        <f t="shared" si="10"/>
        <v>0</v>
      </c>
      <c r="CK115">
        <f t="shared" si="11"/>
        <v>0</v>
      </c>
      <c r="CL115">
        <f>IF(CK115&gt;0,SUM($CK$6:CK115),0)</f>
        <v>0</v>
      </c>
      <c r="CM115" s="182" t="str">
        <f t="shared" si="16"/>
        <v/>
      </c>
    </row>
    <row r="116" spans="1:91" ht="132" customHeight="1" x14ac:dyDescent="0.3">
      <c r="A116" s="82"/>
      <c r="B116" s="251"/>
      <c r="C116" s="215"/>
      <c r="D116" s="215"/>
      <c r="E116" s="215"/>
      <c r="F116" s="215"/>
      <c r="G116" s="216"/>
      <c r="H116" s="217"/>
      <c r="I116" s="200"/>
      <c r="J116" s="264"/>
      <c r="K116" s="140"/>
      <c r="L116" s="135"/>
      <c r="M116" s="261"/>
      <c r="N116" s="172"/>
      <c r="O116" s="160"/>
      <c r="P116" s="161"/>
      <c r="Q116" s="141"/>
      <c r="R116" s="170"/>
      <c r="S116" s="140"/>
      <c r="T116" s="67"/>
      <c r="U116" s="67"/>
      <c r="V116" s="135"/>
      <c r="W116" s="140"/>
      <c r="X116" s="135"/>
      <c r="Y116" s="134"/>
      <c r="Z116" s="67"/>
      <c r="AA116" s="67"/>
      <c r="AB116" s="135"/>
      <c r="AC116" s="141"/>
      <c r="AD116" s="115"/>
      <c r="AE116" s="115"/>
      <c r="AF116" s="269"/>
      <c r="AG116" s="134"/>
      <c r="AH116" s="67"/>
      <c r="AI116" s="67"/>
      <c r="AJ116" s="135"/>
      <c r="AK116" s="140"/>
      <c r="AL116" s="215"/>
      <c r="AM116" s="215"/>
      <c r="AN116" s="215"/>
      <c r="AO116" s="215"/>
      <c r="AP116" s="271"/>
      <c r="AQ116" s="273"/>
      <c r="AR116" s="140"/>
      <c r="AS116" s="271"/>
      <c r="AT116" s="140"/>
      <c r="AU116" s="215"/>
      <c r="AV116" s="215"/>
      <c r="AW116" s="215"/>
      <c r="AX116" s="271"/>
      <c r="AY116" s="277"/>
      <c r="AZ116" s="218"/>
      <c r="BA116" s="218"/>
      <c r="BB116" s="332"/>
      <c r="BC116" s="134"/>
      <c r="BD116" s="67"/>
      <c r="BE116" s="199"/>
      <c r="BF116" s="280"/>
      <c r="BG116" s="261"/>
      <c r="BH116" s="271"/>
      <c r="BI116" s="140"/>
      <c r="BJ116" s="271"/>
      <c r="BK116" s="140"/>
      <c r="BL116" s="215"/>
      <c r="BM116" s="215"/>
      <c r="BN116" s="215"/>
      <c r="BO116" s="271"/>
      <c r="BP116" s="134"/>
      <c r="BQ116" s="67"/>
      <c r="BR116" s="67"/>
      <c r="BS116" s="135"/>
      <c r="BT116" s="134"/>
      <c r="BU116" s="67"/>
      <c r="BV116" s="199"/>
      <c r="BW116" s="280"/>
      <c r="BX116" s="334" t="str">
        <f t="shared" si="12"/>
        <v/>
      </c>
      <c r="BY116" s="134"/>
      <c r="BZ116" s="67"/>
      <c r="CA116" s="67"/>
      <c r="CB116" s="67"/>
      <c r="CC116" s="67"/>
      <c r="CD116" s="252" t="str">
        <f t="shared" si="13"/>
        <v/>
      </c>
      <c r="CE116" s="197" t="str">
        <f t="shared" si="14"/>
        <v/>
      </c>
      <c r="CF116" s="327" t="str">
        <f t="shared" si="15"/>
        <v/>
      </c>
      <c r="CG116" s="72" t="str">
        <f t="shared" si="17"/>
        <v/>
      </c>
      <c r="CH116" s="95"/>
      <c r="CI116" s="27" t="e">
        <f>VLOOKUP(B116,Facility_Information!$B$6:$O$136,14,FALSE)</f>
        <v>#N/A</v>
      </c>
      <c r="CJ116">
        <f t="shared" si="10"/>
        <v>0</v>
      </c>
      <c r="CK116">
        <f t="shared" si="11"/>
        <v>0</v>
      </c>
      <c r="CL116">
        <f>IF(CK116&gt;0,SUM($CK$6:CK116),0)</f>
        <v>0</v>
      </c>
      <c r="CM116" s="182" t="str">
        <f t="shared" si="16"/>
        <v/>
      </c>
    </row>
    <row r="117" spans="1:91" ht="132" customHeight="1" x14ac:dyDescent="0.3">
      <c r="A117" s="82"/>
      <c r="B117" s="251"/>
      <c r="C117" s="215"/>
      <c r="D117" s="215"/>
      <c r="E117" s="215"/>
      <c r="F117" s="215"/>
      <c r="G117" s="216"/>
      <c r="H117" s="217"/>
      <c r="I117" s="200"/>
      <c r="J117" s="264"/>
      <c r="K117" s="140"/>
      <c r="L117" s="135"/>
      <c r="M117" s="261"/>
      <c r="N117" s="172"/>
      <c r="O117" s="160"/>
      <c r="P117" s="161"/>
      <c r="Q117" s="141"/>
      <c r="R117" s="170"/>
      <c r="S117" s="140"/>
      <c r="T117" s="67"/>
      <c r="U117" s="67"/>
      <c r="V117" s="135"/>
      <c r="W117" s="140"/>
      <c r="X117" s="135"/>
      <c r="Y117" s="134"/>
      <c r="Z117" s="67"/>
      <c r="AA117" s="67"/>
      <c r="AB117" s="135"/>
      <c r="AC117" s="141"/>
      <c r="AD117" s="115"/>
      <c r="AE117" s="115"/>
      <c r="AF117" s="269"/>
      <c r="AG117" s="134"/>
      <c r="AH117" s="67"/>
      <c r="AI117" s="67"/>
      <c r="AJ117" s="135"/>
      <c r="AK117" s="140"/>
      <c r="AL117" s="215"/>
      <c r="AM117" s="215"/>
      <c r="AN117" s="215"/>
      <c r="AO117" s="215"/>
      <c r="AP117" s="271"/>
      <c r="AQ117" s="273"/>
      <c r="AR117" s="140"/>
      <c r="AS117" s="271"/>
      <c r="AT117" s="140"/>
      <c r="AU117" s="215"/>
      <c r="AV117" s="215"/>
      <c r="AW117" s="215"/>
      <c r="AX117" s="271"/>
      <c r="AY117" s="277"/>
      <c r="AZ117" s="218"/>
      <c r="BA117" s="218"/>
      <c r="BB117" s="332"/>
      <c r="BC117" s="134"/>
      <c r="BD117" s="67"/>
      <c r="BE117" s="199"/>
      <c r="BF117" s="280"/>
      <c r="BG117" s="261"/>
      <c r="BH117" s="271"/>
      <c r="BI117" s="140"/>
      <c r="BJ117" s="271"/>
      <c r="BK117" s="140"/>
      <c r="BL117" s="215"/>
      <c r="BM117" s="215"/>
      <c r="BN117" s="215"/>
      <c r="BO117" s="271"/>
      <c r="BP117" s="134"/>
      <c r="BQ117" s="67"/>
      <c r="BR117" s="67"/>
      <c r="BS117" s="135"/>
      <c r="BT117" s="134"/>
      <c r="BU117" s="67"/>
      <c r="BV117" s="199"/>
      <c r="BW117" s="280"/>
      <c r="BX117" s="334" t="str">
        <f t="shared" si="12"/>
        <v/>
      </c>
      <c r="BY117" s="134"/>
      <c r="BZ117" s="67"/>
      <c r="CA117" s="67"/>
      <c r="CB117" s="67"/>
      <c r="CC117" s="67"/>
      <c r="CD117" s="252" t="str">
        <f t="shared" si="13"/>
        <v/>
      </c>
      <c r="CE117" s="197" t="str">
        <f t="shared" si="14"/>
        <v/>
      </c>
      <c r="CF117" s="327" t="str">
        <f t="shared" si="15"/>
        <v/>
      </c>
      <c r="CG117" s="72" t="str">
        <f t="shared" si="17"/>
        <v/>
      </c>
      <c r="CH117" s="95"/>
      <c r="CI117" s="27" t="e">
        <f>VLOOKUP(B117,Facility_Information!$B$6:$O$136,14,FALSE)</f>
        <v>#N/A</v>
      </c>
      <c r="CJ117">
        <f t="shared" si="10"/>
        <v>0</v>
      </c>
      <c r="CK117">
        <f t="shared" si="11"/>
        <v>0</v>
      </c>
      <c r="CL117">
        <f>IF(CK117&gt;0,SUM($CK$6:CK117),0)</f>
        <v>0</v>
      </c>
      <c r="CM117" s="182" t="str">
        <f t="shared" si="16"/>
        <v/>
      </c>
    </row>
    <row r="118" spans="1:91" ht="132" customHeight="1" x14ac:dyDescent="0.3">
      <c r="A118" s="82"/>
      <c r="B118" s="251"/>
      <c r="C118" s="215"/>
      <c r="D118" s="215"/>
      <c r="E118" s="215"/>
      <c r="F118" s="215"/>
      <c r="G118" s="216"/>
      <c r="H118" s="217"/>
      <c r="I118" s="200"/>
      <c r="J118" s="264"/>
      <c r="K118" s="140"/>
      <c r="L118" s="135"/>
      <c r="M118" s="261"/>
      <c r="N118" s="172"/>
      <c r="O118" s="160"/>
      <c r="P118" s="161"/>
      <c r="Q118" s="141"/>
      <c r="R118" s="170"/>
      <c r="S118" s="140"/>
      <c r="T118" s="67"/>
      <c r="U118" s="67"/>
      <c r="V118" s="135"/>
      <c r="W118" s="140"/>
      <c r="X118" s="135"/>
      <c r="Y118" s="134"/>
      <c r="Z118" s="67"/>
      <c r="AA118" s="67"/>
      <c r="AB118" s="135"/>
      <c r="AC118" s="141"/>
      <c r="AD118" s="115"/>
      <c r="AE118" s="115"/>
      <c r="AF118" s="269"/>
      <c r="AG118" s="134"/>
      <c r="AH118" s="67"/>
      <c r="AI118" s="67"/>
      <c r="AJ118" s="135"/>
      <c r="AK118" s="140"/>
      <c r="AL118" s="215"/>
      <c r="AM118" s="215"/>
      <c r="AN118" s="215"/>
      <c r="AO118" s="215"/>
      <c r="AP118" s="271"/>
      <c r="AQ118" s="273"/>
      <c r="AR118" s="140"/>
      <c r="AS118" s="271"/>
      <c r="AT118" s="140"/>
      <c r="AU118" s="215"/>
      <c r="AV118" s="215"/>
      <c r="AW118" s="215"/>
      <c r="AX118" s="271"/>
      <c r="AY118" s="277"/>
      <c r="AZ118" s="218"/>
      <c r="BA118" s="218"/>
      <c r="BB118" s="332"/>
      <c r="BC118" s="134"/>
      <c r="BD118" s="67"/>
      <c r="BE118" s="199"/>
      <c r="BF118" s="280"/>
      <c r="BG118" s="261"/>
      <c r="BH118" s="271"/>
      <c r="BI118" s="140"/>
      <c r="BJ118" s="271"/>
      <c r="BK118" s="140"/>
      <c r="BL118" s="215"/>
      <c r="BM118" s="215"/>
      <c r="BN118" s="215"/>
      <c r="BO118" s="271"/>
      <c r="BP118" s="134"/>
      <c r="BQ118" s="67"/>
      <c r="BR118" s="67"/>
      <c r="BS118" s="135"/>
      <c r="BT118" s="134"/>
      <c r="BU118" s="67"/>
      <c r="BV118" s="199"/>
      <c r="BW118" s="280"/>
      <c r="BX118" s="334" t="str">
        <f t="shared" si="12"/>
        <v/>
      </c>
      <c r="BY118" s="134"/>
      <c r="BZ118" s="67"/>
      <c r="CA118" s="67"/>
      <c r="CB118" s="67"/>
      <c r="CC118" s="67"/>
      <c r="CD118" s="252" t="str">
        <f t="shared" si="13"/>
        <v/>
      </c>
      <c r="CE118" s="197" t="str">
        <f t="shared" si="14"/>
        <v/>
      </c>
      <c r="CF118" s="327" t="str">
        <f t="shared" si="15"/>
        <v/>
      </c>
      <c r="CG118" s="72" t="str">
        <f t="shared" si="17"/>
        <v/>
      </c>
      <c r="CH118" s="95"/>
      <c r="CI118" s="27" t="e">
        <f>VLOOKUP(B118,Facility_Information!$B$6:$O$136,14,FALSE)</f>
        <v>#N/A</v>
      </c>
      <c r="CJ118">
        <f t="shared" si="10"/>
        <v>0</v>
      </c>
      <c r="CK118">
        <f t="shared" si="11"/>
        <v>0</v>
      </c>
      <c r="CL118">
        <f>IF(CK118&gt;0,SUM($CK$6:CK118),0)</f>
        <v>0</v>
      </c>
      <c r="CM118" s="182" t="str">
        <f t="shared" si="16"/>
        <v/>
      </c>
    </row>
    <row r="119" spans="1:91" ht="132" customHeight="1" x14ac:dyDescent="0.3">
      <c r="A119" s="82"/>
      <c r="B119" s="251"/>
      <c r="C119" s="215"/>
      <c r="D119" s="215"/>
      <c r="E119" s="215"/>
      <c r="F119" s="215"/>
      <c r="G119" s="216"/>
      <c r="H119" s="217"/>
      <c r="I119" s="200"/>
      <c r="J119" s="264"/>
      <c r="K119" s="140"/>
      <c r="L119" s="135"/>
      <c r="M119" s="261"/>
      <c r="N119" s="172"/>
      <c r="O119" s="160"/>
      <c r="P119" s="161"/>
      <c r="Q119" s="141"/>
      <c r="R119" s="170"/>
      <c r="S119" s="140"/>
      <c r="T119" s="67"/>
      <c r="U119" s="67"/>
      <c r="V119" s="135"/>
      <c r="W119" s="140"/>
      <c r="X119" s="135"/>
      <c r="Y119" s="134"/>
      <c r="Z119" s="67"/>
      <c r="AA119" s="67"/>
      <c r="AB119" s="135"/>
      <c r="AC119" s="141"/>
      <c r="AD119" s="115"/>
      <c r="AE119" s="115"/>
      <c r="AF119" s="269"/>
      <c r="AG119" s="134"/>
      <c r="AH119" s="67"/>
      <c r="AI119" s="67"/>
      <c r="AJ119" s="135"/>
      <c r="AK119" s="140"/>
      <c r="AL119" s="215"/>
      <c r="AM119" s="215"/>
      <c r="AN119" s="215"/>
      <c r="AO119" s="215"/>
      <c r="AP119" s="271"/>
      <c r="AQ119" s="273"/>
      <c r="AR119" s="140"/>
      <c r="AS119" s="271"/>
      <c r="AT119" s="140"/>
      <c r="AU119" s="215"/>
      <c r="AV119" s="215"/>
      <c r="AW119" s="215"/>
      <c r="AX119" s="271"/>
      <c r="AY119" s="277"/>
      <c r="AZ119" s="218"/>
      <c r="BA119" s="218"/>
      <c r="BB119" s="332"/>
      <c r="BC119" s="134"/>
      <c r="BD119" s="67"/>
      <c r="BE119" s="199"/>
      <c r="BF119" s="280"/>
      <c r="BG119" s="261"/>
      <c r="BH119" s="271"/>
      <c r="BI119" s="140"/>
      <c r="BJ119" s="271"/>
      <c r="BK119" s="140"/>
      <c r="BL119" s="215"/>
      <c r="BM119" s="215"/>
      <c r="BN119" s="215"/>
      <c r="BO119" s="271"/>
      <c r="BP119" s="134"/>
      <c r="BQ119" s="67"/>
      <c r="BR119" s="67"/>
      <c r="BS119" s="135"/>
      <c r="BT119" s="134"/>
      <c r="BU119" s="67"/>
      <c r="BV119" s="199"/>
      <c r="BW119" s="280"/>
      <c r="BX119" s="334" t="str">
        <f t="shared" si="12"/>
        <v/>
      </c>
      <c r="BY119" s="134"/>
      <c r="BZ119" s="67"/>
      <c r="CA119" s="67"/>
      <c r="CB119" s="67"/>
      <c r="CC119" s="67"/>
      <c r="CD119" s="252" t="str">
        <f t="shared" si="13"/>
        <v/>
      </c>
      <c r="CE119" s="197" t="str">
        <f t="shared" si="14"/>
        <v/>
      </c>
      <c r="CF119" s="327" t="str">
        <f t="shared" si="15"/>
        <v/>
      </c>
      <c r="CG119" s="72" t="str">
        <f t="shared" si="17"/>
        <v/>
      </c>
      <c r="CH119" s="95"/>
      <c r="CI119" s="27" t="e">
        <f>VLOOKUP(B119,Facility_Information!$B$6:$O$136,14,FALSE)</f>
        <v>#N/A</v>
      </c>
      <c r="CJ119">
        <f t="shared" si="10"/>
        <v>0</v>
      </c>
      <c r="CK119">
        <f t="shared" si="11"/>
        <v>0</v>
      </c>
      <c r="CL119">
        <f>IF(CK119&gt;0,SUM($CK$6:CK119),0)</f>
        <v>0</v>
      </c>
      <c r="CM119" s="182" t="str">
        <f t="shared" si="16"/>
        <v/>
      </c>
    </row>
    <row r="120" spans="1:91" ht="132" customHeight="1" x14ac:dyDescent="0.3">
      <c r="A120" s="82"/>
      <c r="B120" s="251"/>
      <c r="C120" s="215"/>
      <c r="D120" s="215"/>
      <c r="E120" s="215"/>
      <c r="F120" s="215"/>
      <c r="G120" s="216"/>
      <c r="H120" s="217"/>
      <c r="I120" s="200"/>
      <c r="J120" s="264"/>
      <c r="K120" s="140"/>
      <c r="L120" s="135"/>
      <c r="M120" s="261"/>
      <c r="N120" s="172"/>
      <c r="O120" s="160"/>
      <c r="P120" s="161"/>
      <c r="Q120" s="141"/>
      <c r="R120" s="170"/>
      <c r="S120" s="140"/>
      <c r="T120" s="67"/>
      <c r="U120" s="67"/>
      <c r="V120" s="135"/>
      <c r="W120" s="140"/>
      <c r="X120" s="135"/>
      <c r="Y120" s="134"/>
      <c r="Z120" s="67"/>
      <c r="AA120" s="67"/>
      <c r="AB120" s="135"/>
      <c r="AC120" s="141"/>
      <c r="AD120" s="115"/>
      <c r="AE120" s="115"/>
      <c r="AF120" s="269"/>
      <c r="AG120" s="134"/>
      <c r="AH120" s="67"/>
      <c r="AI120" s="67"/>
      <c r="AJ120" s="135"/>
      <c r="AK120" s="140"/>
      <c r="AL120" s="215"/>
      <c r="AM120" s="215"/>
      <c r="AN120" s="215"/>
      <c r="AO120" s="215"/>
      <c r="AP120" s="271"/>
      <c r="AQ120" s="273"/>
      <c r="AR120" s="140"/>
      <c r="AS120" s="271"/>
      <c r="AT120" s="140"/>
      <c r="AU120" s="215"/>
      <c r="AV120" s="215"/>
      <c r="AW120" s="215"/>
      <c r="AX120" s="271"/>
      <c r="AY120" s="277"/>
      <c r="AZ120" s="218"/>
      <c r="BA120" s="218"/>
      <c r="BB120" s="332"/>
      <c r="BC120" s="134"/>
      <c r="BD120" s="67"/>
      <c r="BE120" s="199"/>
      <c r="BF120" s="280"/>
      <c r="BG120" s="261"/>
      <c r="BH120" s="271"/>
      <c r="BI120" s="140"/>
      <c r="BJ120" s="271"/>
      <c r="BK120" s="140"/>
      <c r="BL120" s="215"/>
      <c r="BM120" s="215"/>
      <c r="BN120" s="215"/>
      <c r="BO120" s="271"/>
      <c r="BP120" s="134"/>
      <c r="BQ120" s="67"/>
      <c r="BR120" s="67"/>
      <c r="BS120" s="135"/>
      <c r="BT120" s="134"/>
      <c r="BU120" s="67"/>
      <c r="BV120" s="199"/>
      <c r="BW120" s="280"/>
      <c r="BX120" s="334" t="str">
        <f t="shared" si="12"/>
        <v/>
      </c>
      <c r="BY120" s="134"/>
      <c r="BZ120" s="67"/>
      <c r="CA120" s="67"/>
      <c r="CB120" s="67"/>
      <c r="CC120" s="67"/>
      <c r="CD120" s="252" t="str">
        <f t="shared" si="13"/>
        <v/>
      </c>
      <c r="CE120" s="197" t="str">
        <f t="shared" si="14"/>
        <v/>
      </c>
      <c r="CF120" s="327" t="str">
        <f t="shared" si="15"/>
        <v/>
      </c>
      <c r="CG120" s="72" t="str">
        <f t="shared" si="17"/>
        <v/>
      </c>
      <c r="CH120" s="95"/>
      <c r="CI120" s="27" t="e">
        <f>VLOOKUP(B120,Facility_Information!$B$6:$O$136,14,FALSE)</f>
        <v>#N/A</v>
      </c>
      <c r="CJ120">
        <f t="shared" si="10"/>
        <v>0</v>
      </c>
      <c r="CK120">
        <f t="shared" si="11"/>
        <v>0</v>
      </c>
      <c r="CL120">
        <f>IF(CK120&gt;0,SUM($CK$6:CK120),0)</f>
        <v>0</v>
      </c>
      <c r="CM120" s="182" t="str">
        <f t="shared" si="16"/>
        <v/>
      </c>
    </row>
    <row r="121" spans="1:91" ht="132" customHeight="1" x14ac:dyDescent="0.3">
      <c r="A121" s="82"/>
      <c r="B121" s="251"/>
      <c r="C121" s="215"/>
      <c r="D121" s="215"/>
      <c r="E121" s="215"/>
      <c r="F121" s="215"/>
      <c r="G121" s="216"/>
      <c r="H121" s="217"/>
      <c r="I121" s="200"/>
      <c r="J121" s="264"/>
      <c r="K121" s="140"/>
      <c r="L121" s="135"/>
      <c r="M121" s="261"/>
      <c r="N121" s="172"/>
      <c r="O121" s="160"/>
      <c r="P121" s="161"/>
      <c r="Q121" s="141"/>
      <c r="R121" s="170"/>
      <c r="S121" s="140"/>
      <c r="T121" s="67"/>
      <c r="U121" s="67"/>
      <c r="V121" s="135"/>
      <c r="W121" s="140"/>
      <c r="X121" s="135"/>
      <c r="Y121" s="134"/>
      <c r="Z121" s="67"/>
      <c r="AA121" s="67"/>
      <c r="AB121" s="135"/>
      <c r="AC121" s="141"/>
      <c r="AD121" s="115"/>
      <c r="AE121" s="115"/>
      <c r="AF121" s="269"/>
      <c r="AG121" s="134"/>
      <c r="AH121" s="67"/>
      <c r="AI121" s="67"/>
      <c r="AJ121" s="135"/>
      <c r="AK121" s="140"/>
      <c r="AL121" s="215"/>
      <c r="AM121" s="215"/>
      <c r="AN121" s="215"/>
      <c r="AO121" s="215"/>
      <c r="AP121" s="271"/>
      <c r="AQ121" s="273"/>
      <c r="AR121" s="140"/>
      <c r="AS121" s="271"/>
      <c r="AT121" s="140"/>
      <c r="AU121" s="215"/>
      <c r="AV121" s="215"/>
      <c r="AW121" s="215"/>
      <c r="AX121" s="271"/>
      <c r="AY121" s="277"/>
      <c r="AZ121" s="218"/>
      <c r="BA121" s="218"/>
      <c r="BB121" s="332"/>
      <c r="BC121" s="134"/>
      <c r="BD121" s="67"/>
      <c r="BE121" s="199"/>
      <c r="BF121" s="280"/>
      <c r="BG121" s="261"/>
      <c r="BH121" s="271"/>
      <c r="BI121" s="140"/>
      <c r="BJ121" s="271"/>
      <c r="BK121" s="140"/>
      <c r="BL121" s="215"/>
      <c r="BM121" s="215"/>
      <c r="BN121" s="215"/>
      <c r="BO121" s="271"/>
      <c r="BP121" s="134"/>
      <c r="BQ121" s="67"/>
      <c r="BR121" s="67"/>
      <c r="BS121" s="135"/>
      <c r="BT121" s="134"/>
      <c r="BU121" s="67"/>
      <c r="BV121" s="199"/>
      <c r="BW121" s="280"/>
      <c r="BX121" s="334" t="str">
        <f t="shared" si="12"/>
        <v/>
      </c>
      <c r="BY121" s="134"/>
      <c r="BZ121" s="67"/>
      <c r="CA121" s="67"/>
      <c r="CB121" s="67"/>
      <c r="CC121" s="67"/>
      <c r="CD121" s="252" t="str">
        <f t="shared" si="13"/>
        <v/>
      </c>
      <c r="CE121" s="197" t="str">
        <f t="shared" si="14"/>
        <v/>
      </c>
      <c r="CF121" s="327" t="str">
        <f t="shared" si="15"/>
        <v/>
      </c>
      <c r="CG121" s="72" t="str">
        <f t="shared" si="17"/>
        <v/>
      </c>
      <c r="CH121" s="95"/>
      <c r="CI121" s="27" t="e">
        <f>VLOOKUP(B121,Facility_Information!$B$6:$O$136,14,FALSE)</f>
        <v>#N/A</v>
      </c>
      <c r="CJ121">
        <f t="shared" si="10"/>
        <v>0</v>
      </c>
      <c r="CK121">
        <f t="shared" si="11"/>
        <v>0</v>
      </c>
      <c r="CL121">
        <f>IF(CK121&gt;0,SUM($CK$6:CK121),0)</f>
        <v>0</v>
      </c>
      <c r="CM121" s="182" t="str">
        <f t="shared" si="16"/>
        <v/>
      </c>
    </row>
    <row r="122" spans="1:91" ht="132" customHeight="1" x14ac:dyDescent="0.3">
      <c r="A122" s="82"/>
      <c r="B122" s="251"/>
      <c r="C122" s="215"/>
      <c r="D122" s="215"/>
      <c r="E122" s="215"/>
      <c r="F122" s="215"/>
      <c r="G122" s="216"/>
      <c r="H122" s="217"/>
      <c r="I122" s="200"/>
      <c r="J122" s="264"/>
      <c r="K122" s="140"/>
      <c r="L122" s="135"/>
      <c r="M122" s="261"/>
      <c r="N122" s="172"/>
      <c r="O122" s="160"/>
      <c r="P122" s="161"/>
      <c r="Q122" s="141"/>
      <c r="R122" s="170"/>
      <c r="S122" s="140"/>
      <c r="T122" s="67"/>
      <c r="U122" s="67"/>
      <c r="V122" s="135"/>
      <c r="W122" s="140"/>
      <c r="X122" s="135"/>
      <c r="Y122" s="134"/>
      <c r="Z122" s="67"/>
      <c r="AA122" s="67"/>
      <c r="AB122" s="135"/>
      <c r="AC122" s="141"/>
      <c r="AD122" s="115"/>
      <c r="AE122" s="115"/>
      <c r="AF122" s="269"/>
      <c r="AG122" s="134"/>
      <c r="AH122" s="67"/>
      <c r="AI122" s="67"/>
      <c r="AJ122" s="135"/>
      <c r="AK122" s="140"/>
      <c r="AL122" s="215"/>
      <c r="AM122" s="215"/>
      <c r="AN122" s="215"/>
      <c r="AO122" s="215"/>
      <c r="AP122" s="271"/>
      <c r="AQ122" s="273"/>
      <c r="AR122" s="140"/>
      <c r="AS122" s="271"/>
      <c r="AT122" s="140"/>
      <c r="AU122" s="215"/>
      <c r="AV122" s="215"/>
      <c r="AW122" s="215"/>
      <c r="AX122" s="271"/>
      <c r="AY122" s="277"/>
      <c r="AZ122" s="218"/>
      <c r="BA122" s="218"/>
      <c r="BB122" s="332"/>
      <c r="BC122" s="134"/>
      <c r="BD122" s="67"/>
      <c r="BE122" s="199"/>
      <c r="BF122" s="280"/>
      <c r="BG122" s="261"/>
      <c r="BH122" s="271"/>
      <c r="BI122" s="140"/>
      <c r="BJ122" s="271"/>
      <c r="BK122" s="140"/>
      <c r="BL122" s="215"/>
      <c r="BM122" s="215"/>
      <c r="BN122" s="215"/>
      <c r="BO122" s="271"/>
      <c r="BP122" s="134"/>
      <c r="BQ122" s="67"/>
      <c r="BR122" s="67"/>
      <c r="BS122" s="135"/>
      <c r="BT122" s="134"/>
      <c r="BU122" s="67"/>
      <c r="BV122" s="199"/>
      <c r="BW122" s="280"/>
      <c r="BX122" s="334" t="str">
        <f t="shared" si="12"/>
        <v/>
      </c>
      <c r="BY122" s="134"/>
      <c r="BZ122" s="67"/>
      <c r="CA122" s="67"/>
      <c r="CB122" s="67"/>
      <c r="CC122" s="67"/>
      <c r="CD122" s="252" t="str">
        <f t="shared" si="13"/>
        <v/>
      </c>
      <c r="CE122" s="197" t="str">
        <f t="shared" si="14"/>
        <v/>
      </c>
      <c r="CF122" s="327" t="str">
        <f t="shared" si="15"/>
        <v/>
      </c>
      <c r="CG122" s="72" t="str">
        <f t="shared" si="17"/>
        <v/>
      </c>
      <c r="CH122" s="95"/>
      <c r="CI122" s="27" t="e">
        <f>VLOOKUP(B122,Facility_Information!$B$6:$O$136,14,FALSE)</f>
        <v>#N/A</v>
      </c>
      <c r="CJ122">
        <f t="shared" si="10"/>
        <v>0</v>
      </c>
      <c r="CK122">
        <f t="shared" si="11"/>
        <v>0</v>
      </c>
      <c r="CL122">
        <f>IF(CK122&gt;0,SUM($CK$6:CK122),0)</f>
        <v>0</v>
      </c>
      <c r="CM122" s="182" t="str">
        <f t="shared" si="16"/>
        <v/>
      </c>
    </row>
    <row r="123" spans="1:91" ht="132" customHeight="1" x14ac:dyDescent="0.3">
      <c r="A123" s="82"/>
      <c r="B123" s="251"/>
      <c r="C123" s="215"/>
      <c r="D123" s="215"/>
      <c r="E123" s="215"/>
      <c r="F123" s="215"/>
      <c r="G123" s="216"/>
      <c r="H123" s="217"/>
      <c r="I123" s="200"/>
      <c r="J123" s="264"/>
      <c r="K123" s="140"/>
      <c r="L123" s="135"/>
      <c r="M123" s="261"/>
      <c r="N123" s="172"/>
      <c r="O123" s="160"/>
      <c r="P123" s="161"/>
      <c r="Q123" s="141"/>
      <c r="R123" s="170"/>
      <c r="S123" s="140"/>
      <c r="T123" s="67"/>
      <c r="U123" s="67"/>
      <c r="V123" s="135"/>
      <c r="W123" s="140"/>
      <c r="X123" s="135"/>
      <c r="Y123" s="134"/>
      <c r="Z123" s="67"/>
      <c r="AA123" s="67"/>
      <c r="AB123" s="135"/>
      <c r="AC123" s="141"/>
      <c r="AD123" s="115"/>
      <c r="AE123" s="115"/>
      <c r="AF123" s="269"/>
      <c r="AG123" s="134"/>
      <c r="AH123" s="67"/>
      <c r="AI123" s="67"/>
      <c r="AJ123" s="135"/>
      <c r="AK123" s="140"/>
      <c r="AL123" s="215"/>
      <c r="AM123" s="215"/>
      <c r="AN123" s="215"/>
      <c r="AO123" s="215"/>
      <c r="AP123" s="271"/>
      <c r="AQ123" s="273"/>
      <c r="AR123" s="140"/>
      <c r="AS123" s="271"/>
      <c r="AT123" s="140"/>
      <c r="AU123" s="215"/>
      <c r="AV123" s="215"/>
      <c r="AW123" s="215"/>
      <c r="AX123" s="271"/>
      <c r="AY123" s="277"/>
      <c r="AZ123" s="218"/>
      <c r="BA123" s="218"/>
      <c r="BB123" s="332"/>
      <c r="BC123" s="134"/>
      <c r="BD123" s="67"/>
      <c r="BE123" s="199"/>
      <c r="BF123" s="280"/>
      <c r="BG123" s="261"/>
      <c r="BH123" s="271"/>
      <c r="BI123" s="140"/>
      <c r="BJ123" s="271"/>
      <c r="BK123" s="140"/>
      <c r="BL123" s="215"/>
      <c r="BM123" s="215"/>
      <c r="BN123" s="215"/>
      <c r="BO123" s="271"/>
      <c r="BP123" s="134"/>
      <c r="BQ123" s="67"/>
      <c r="BR123" s="67"/>
      <c r="BS123" s="135"/>
      <c r="BT123" s="134"/>
      <c r="BU123" s="67"/>
      <c r="BV123" s="199"/>
      <c r="BW123" s="280"/>
      <c r="BX123" s="334" t="str">
        <f t="shared" si="12"/>
        <v/>
      </c>
      <c r="BY123" s="134"/>
      <c r="BZ123" s="67"/>
      <c r="CA123" s="67"/>
      <c r="CB123" s="67"/>
      <c r="CC123" s="67"/>
      <c r="CD123" s="252" t="str">
        <f t="shared" si="13"/>
        <v/>
      </c>
      <c r="CE123" s="197" t="str">
        <f t="shared" si="14"/>
        <v/>
      </c>
      <c r="CF123" s="327" t="str">
        <f t="shared" si="15"/>
        <v/>
      </c>
      <c r="CG123" s="72" t="str">
        <f t="shared" si="17"/>
        <v/>
      </c>
      <c r="CH123" s="95"/>
      <c r="CI123" s="27" t="e">
        <f>VLOOKUP(B123,Facility_Information!$B$6:$O$136,14,FALSE)</f>
        <v>#N/A</v>
      </c>
      <c r="CJ123">
        <f t="shared" si="10"/>
        <v>0</v>
      </c>
      <c r="CK123">
        <f t="shared" si="11"/>
        <v>0</v>
      </c>
      <c r="CL123">
        <f>IF(CK123&gt;0,SUM($CK$6:CK123),0)</f>
        <v>0</v>
      </c>
      <c r="CM123" s="182" t="str">
        <f t="shared" si="16"/>
        <v/>
      </c>
    </row>
    <row r="124" spans="1:91" ht="132" customHeight="1" x14ac:dyDescent="0.3">
      <c r="A124" s="82"/>
      <c r="B124" s="251"/>
      <c r="C124" s="215"/>
      <c r="D124" s="215"/>
      <c r="E124" s="215"/>
      <c r="F124" s="215"/>
      <c r="G124" s="216"/>
      <c r="H124" s="217"/>
      <c r="I124" s="200"/>
      <c r="J124" s="264"/>
      <c r="K124" s="140"/>
      <c r="L124" s="135"/>
      <c r="M124" s="261"/>
      <c r="N124" s="172"/>
      <c r="O124" s="160"/>
      <c r="P124" s="161"/>
      <c r="Q124" s="141"/>
      <c r="R124" s="170"/>
      <c r="S124" s="140"/>
      <c r="T124" s="67"/>
      <c r="U124" s="67"/>
      <c r="V124" s="135"/>
      <c r="W124" s="140"/>
      <c r="X124" s="135"/>
      <c r="Y124" s="134"/>
      <c r="Z124" s="67"/>
      <c r="AA124" s="67"/>
      <c r="AB124" s="135"/>
      <c r="AC124" s="141"/>
      <c r="AD124" s="115"/>
      <c r="AE124" s="115"/>
      <c r="AF124" s="269"/>
      <c r="AG124" s="134"/>
      <c r="AH124" s="67"/>
      <c r="AI124" s="67"/>
      <c r="AJ124" s="135"/>
      <c r="AK124" s="140"/>
      <c r="AL124" s="215"/>
      <c r="AM124" s="215"/>
      <c r="AN124" s="215"/>
      <c r="AO124" s="215"/>
      <c r="AP124" s="271"/>
      <c r="AQ124" s="273"/>
      <c r="AR124" s="140"/>
      <c r="AS124" s="271"/>
      <c r="AT124" s="140"/>
      <c r="AU124" s="215"/>
      <c r="AV124" s="215"/>
      <c r="AW124" s="215"/>
      <c r="AX124" s="271"/>
      <c r="AY124" s="277"/>
      <c r="AZ124" s="218"/>
      <c r="BA124" s="218"/>
      <c r="BB124" s="332"/>
      <c r="BC124" s="134"/>
      <c r="BD124" s="67"/>
      <c r="BE124" s="199"/>
      <c r="BF124" s="280"/>
      <c r="BG124" s="261"/>
      <c r="BH124" s="271"/>
      <c r="BI124" s="140"/>
      <c r="BJ124" s="271"/>
      <c r="BK124" s="140"/>
      <c r="BL124" s="215"/>
      <c r="BM124" s="215"/>
      <c r="BN124" s="215"/>
      <c r="BO124" s="271"/>
      <c r="BP124" s="134"/>
      <c r="BQ124" s="67"/>
      <c r="BR124" s="67"/>
      <c r="BS124" s="135"/>
      <c r="BT124" s="134"/>
      <c r="BU124" s="67"/>
      <c r="BV124" s="199"/>
      <c r="BW124" s="280"/>
      <c r="BX124" s="334" t="str">
        <f t="shared" si="12"/>
        <v/>
      </c>
      <c r="BY124" s="134"/>
      <c r="BZ124" s="67"/>
      <c r="CA124" s="67"/>
      <c r="CB124" s="67"/>
      <c r="CC124" s="67"/>
      <c r="CD124" s="252" t="str">
        <f t="shared" si="13"/>
        <v/>
      </c>
      <c r="CE124" s="197" t="str">
        <f t="shared" si="14"/>
        <v/>
      </c>
      <c r="CF124" s="327" t="str">
        <f t="shared" si="15"/>
        <v/>
      </c>
      <c r="CG124" s="72" t="str">
        <f t="shared" si="17"/>
        <v/>
      </c>
      <c r="CH124" s="95"/>
      <c r="CI124" s="27" t="e">
        <f>VLOOKUP(B124,Facility_Information!$B$6:$O$136,14,FALSE)</f>
        <v>#N/A</v>
      </c>
      <c r="CJ124">
        <f t="shared" si="10"/>
        <v>0</v>
      </c>
      <c r="CK124">
        <f t="shared" si="11"/>
        <v>0</v>
      </c>
      <c r="CL124">
        <f>IF(CK124&gt;0,SUM($CK$6:CK124),0)</f>
        <v>0</v>
      </c>
      <c r="CM124" s="182" t="str">
        <f t="shared" si="16"/>
        <v/>
      </c>
    </row>
    <row r="125" spans="1:91" ht="132" customHeight="1" x14ac:dyDescent="0.3">
      <c r="A125" s="82"/>
      <c r="B125" s="251"/>
      <c r="C125" s="215"/>
      <c r="D125" s="215"/>
      <c r="E125" s="215"/>
      <c r="F125" s="215"/>
      <c r="G125" s="216"/>
      <c r="H125" s="217"/>
      <c r="I125" s="200"/>
      <c r="J125" s="264"/>
      <c r="K125" s="140"/>
      <c r="L125" s="135"/>
      <c r="M125" s="261"/>
      <c r="N125" s="172"/>
      <c r="O125" s="160"/>
      <c r="P125" s="161"/>
      <c r="Q125" s="141"/>
      <c r="R125" s="170"/>
      <c r="S125" s="140"/>
      <c r="T125" s="67"/>
      <c r="U125" s="67"/>
      <c r="V125" s="135"/>
      <c r="W125" s="140"/>
      <c r="X125" s="135"/>
      <c r="Y125" s="134"/>
      <c r="Z125" s="67"/>
      <c r="AA125" s="67"/>
      <c r="AB125" s="135"/>
      <c r="AC125" s="141"/>
      <c r="AD125" s="115"/>
      <c r="AE125" s="115"/>
      <c r="AF125" s="269"/>
      <c r="AG125" s="134"/>
      <c r="AH125" s="67"/>
      <c r="AI125" s="67"/>
      <c r="AJ125" s="135"/>
      <c r="AK125" s="140"/>
      <c r="AL125" s="215"/>
      <c r="AM125" s="215"/>
      <c r="AN125" s="215"/>
      <c r="AO125" s="215"/>
      <c r="AP125" s="271"/>
      <c r="AQ125" s="273"/>
      <c r="AR125" s="140"/>
      <c r="AS125" s="271"/>
      <c r="AT125" s="140"/>
      <c r="AU125" s="215"/>
      <c r="AV125" s="215"/>
      <c r="AW125" s="215"/>
      <c r="AX125" s="271"/>
      <c r="AY125" s="277"/>
      <c r="AZ125" s="218"/>
      <c r="BA125" s="218"/>
      <c r="BB125" s="332"/>
      <c r="BC125" s="134"/>
      <c r="BD125" s="67"/>
      <c r="BE125" s="199"/>
      <c r="BF125" s="280"/>
      <c r="BG125" s="261"/>
      <c r="BH125" s="271"/>
      <c r="BI125" s="140"/>
      <c r="BJ125" s="271"/>
      <c r="BK125" s="140"/>
      <c r="BL125" s="215"/>
      <c r="BM125" s="215"/>
      <c r="BN125" s="215"/>
      <c r="BO125" s="271"/>
      <c r="BP125" s="134"/>
      <c r="BQ125" s="67"/>
      <c r="BR125" s="67"/>
      <c r="BS125" s="135"/>
      <c r="BT125" s="134"/>
      <c r="BU125" s="67"/>
      <c r="BV125" s="199"/>
      <c r="BW125" s="280"/>
      <c r="BX125" s="334" t="str">
        <f t="shared" si="12"/>
        <v/>
      </c>
      <c r="BY125" s="134"/>
      <c r="BZ125" s="67"/>
      <c r="CA125" s="67"/>
      <c r="CB125" s="67"/>
      <c r="CC125" s="67"/>
      <c r="CD125" s="252" t="str">
        <f t="shared" si="13"/>
        <v/>
      </c>
      <c r="CE125" s="197" t="str">
        <f t="shared" si="14"/>
        <v/>
      </c>
      <c r="CF125" s="327" t="str">
        <f t="shared" si="15"/>
        <v/>
      </c>
      <c r="CG125" s="72" t="str">
        <f t="shared" si="17"/>
        <v/>
      </c>
      <c r="CH125" s="95"/>
      <c r="CI125" s="27" t="e">
        <f>VLOOKUP(B125,Facility_Information!$B$6:$O$136,14,FALSE)</f>
        <v>#N/A</v>
      </c>
      <c r="CJ125">
        <f t="shared" si="10"/>
        <v>0</v>
      </c>
      <c r="CK125">
        <f t="shared" si="11"/>
        <v>0</v>
      </c>
      <c r="CL125">
        <f>IF(CK125&gt;0,SUM($CK$6:CK125),0)</f>
        <v>0</v>
      </c>
      <c r="CM125" s="182" t="str">
        <f t="shared" si="16"/>
        <v/>
      </c>
    </row>
    <row r="126" spans="1:91" ht="132" customHeight="1" x14ac:dyDescent="0.3">
      <c r="A126" s="82"/>
      <c r="B126" s="251"/>
      <c r="C126" s="215"/>
      <c r="D126" s="215"/>
      <c r="E126" s="215"/>
      <c r="F126" s="215"/>
      <c r="G126" s="216"/>
      <c r="H126" s="217"/>
      <c r="I126" s="200"/>
      <c r="J126" s="264"/>
      <c r="K126" s="140"/>
      <c r="L126" s="135"/>
      <c r="M126" s="261"/>
      <c r="N126" s="172"/>
      <c r="O126" s="160"/>
      <c r="P126" s="161"/>
      <c r="Q126" s="141"/>
      <c r="R126" s="170"/>
      <c r="S126" s="140"/>
      <c r="T126" s="67"/>
      <c r="U126" s="67"/>
      <c r="V126" s="135"/>
      <c r="W126" s="140"/>
      <c r="X126" s="135"/>
      <c r="Y126" s="134"/>
      <c r="Z126" s="67"/>
      <c r="AA126" s="67"/>
      <c r="AB126" s="135"/>
      <c r="AC126" s="141"/>
      <c r="AD126" s="115"/>
      <c r="AE126" s="115"/>
      <c r="AF126" s="269"/>
      <c r="AG126" s="134"/>
      <c r="AH126" s="67"/>
      <c r="AI126" s="67"/>
      <c r="AJ126" s="135"/>
      <c r="AK126" s="140"/>
      <c r="AL126" s="215"/>
      <c r="AM126" s="215"/>
      <c r="AN126" s="215"/>
      <c r="AO126" s="215"/>
      <c r="AP126" s="271"/>
      <c r="AQ126" s="273"/>
      <c r="AR126" s="140"/>
      <c r="AS126" s="271"/>
      <c r="AT126" s="140"/>
      <c r="AU126" s="215"/>
      <c r="AV126" s="215"/>
      <c r="AW126" s="215"/>
      <c r="AX126" s="271"/>
      <c r="AY126" s="277"/>
      <c r="AZ126" s="218"/>
      <c r="BA126" s="218"/>
      <c r="BB126" s="332"/>
      <c r="BC126" s="134"/>
      <c r="BD126" s="67"/>
      <c r="BE126" s="199"/>
      <c r="BF126" s="280"/>
      <c r="BG126" s="261"/>
      <c r="BH126" s="271"/>
      <c r="BI126" s="140"/>
      <c r="BJ126" s="271"/>
      <c r="BK126" s="140"/>
      <c r="BL126" s="215"/>
      <c r="BM126" s="215"/>
      <c r="BN126" s="215"/>
      <c r="BO126" s="271"/>
      <c r="BP126" s="134"/>
      <c r="BQ126" s="67"/>
      <c r="BR126" s="67"/>
      <c r="BS126" s="135"/>
      <c r="BT126" s="134"/>
      <c r="BU126" s="67"/>
      <c r="BV126" s="199"/>
      <c r="BW126" s="280"/>
      <c r="BX126" s="334" t="str">
        <f t="shared" si="12"/>
        <v/>
      </c>
      <c r="BY126" s="134"/>
      <c r="BZ126" s="67"/>
      <c r="CA126" s="67"/>
      <c r="CB126" s="67"/>
      <c r="CC126" s="67"/>
      <c r="CD126" s="252" t="str">
        <f t="shared" si="13"/>
        <v/>
      </c>
      <c r="CE126" s="197" t="str">
        <f t="shared" si="14"/>
        <v/>
      </c>
      <c r="CF126" s="327" t="str">
        <f t="shared" si="15"/>
        <v/>
      </c>
      <c r="CG126" s="72" t="str">
        <f t="shared" si="17"/>
        <v/>
      </c>
      <c r="CH126" s="95"/>
      <c r="CI126" s="27" t="e">
        <f>VLOOKUP(B126,Facility_Information!$B$6:$O$136,14,FALSE)</f>
        <v>#N/A</v>
      </c>
      <c r="CJ126">
        <f t="shared" si="10"/>
        <v>0</v>
      </c>
      <c r="CK126">
        <f t="shared" si="11"/>
        <v>0</v>
      </c>
      <c r="CL126">
        <f>IF(CK126&gt;0,SUM($CK$6:CK126),0)</f>
        <v>0</v>
      </c>
      <c r="CM126" s="182" t="str">
        <f t="shared" si="16"/>
        <v/>
      </c>
    </row>
    <row r="127" spans="1:91" ht="132" customHeight="1" x14ac:dyDescent="0.3">
      <c r="A127" s="82"/>
      <c r="B127" s="251"/>
      <c r="C127" s="215"/>
      <c r="D127" s="215"/>
      <c r="E127" s="215"/>
      <c r="F127" s="215"/>
      <c r="G127" s="216"/>
      <c r="H127" s="217"/>
      <c r="I127" s="200"/>
      <c r="J127" s="264"/>
      <c r="K127" s="140"/>
      <c r="L127" s="135"/>
      <c r="M127" s="261"/>
      <c r="N127" s="172"/>
      <c r="O127" s="160"/>
      <c r="P127" s="161"/>
      <c r="Q127" s="141"/>
      <c r="R127" s="170"/>
      <c r="S127" s="140"/>
      <c r="T127" s="67"/>
      <c r="U127" s="67"/>
      <c r="V127" s="135"/>
      <c r="W127" s="140"/>
      <c r="X127" s="135"/>
      <c r="Y127" s="134"/>
      <c r="Z127" s="67"/>
      <c r="AA127" s="67"/>
      <c r="AB127" s="135"/>
      <c r="AC127" s="141"/>
      <c r="AD127" s="115"/>
      <c r="AE127" s="115"/>
      <c r="AF127" s="269"/>
      <c r="AG127" s="134"/>
      <c r="AH127" s="67"/>
      <c r="AI127" s="67"/>
      <c r="AJ127" s="135"/>
      <c r="AK127" s="140"/>
      <c r="AL127" s="215"/>
      <c r="AM127" s="215"/>
      <c r="AN127" s="215"/>
      <c r="AO127" s="215"/>
      <c r="AP127" s="271"/>
      <c r="AQ127" s="273"/>
      <c r="AR127" s="140"/>
      <c r="AS127" s="271"/>
      <c r="AT127" s="140"/>
      <c r="AU127" s="215"/>
      <c r="AV127" s="215"/>
      <c r="AW127" s="215"/>
      <c r="AX127" s="271"/>
      <c r="AY127" s="277"/>
      <c r="AZ127" s="218"/>
      <c r="BA127" s="218"/>
      <c r="BB127" s="332"/>
      <c r="BC127" s="134"/>
      <c r="BD127" s="67"/>
      <c r="BE127" s="199"/>
      <c r="BF127" s="280"/>
      <c r="BG127" s="261"/>
      <c r="BH127" s="271"/>
      <c r="BI127" s="140"/>
      <c r="BJ127" s="271"/>
      <c r="BK127" s="140"/>
      <c r="BL127" s="215"/>
      <c r="BM127" s="215"/>
      <c r="BN127" s="215"/>
      <c r="BO127" s="271"/>
      <c r="BP127" s="134"/>
      <c r="BQ127" s="67"/>
      <c r="BR127" s="67"/>
      <c r="BS127" s="135"/>
      <c r="BT127" s="134"/>
      <c r="BU127" s="67"/>
      <c r="BV127" s="199"/>
      <c r="BW127" s="280"/>
      <c r="BX127" s="334" t="str">
        <f t="shared" si="12"/>
        <v/>
      </c>
      <c r="BY127" s="134"/>
      <c r="BZ127" s="67"/>
      <c r="CA127" s="67"/>
      <c r="CB127" s="67"/>
      <c r="CC127" s="67"/>
      <c r="CD127" s="252" t="str">
        <f t="shared" si="13"/>
        <v/>
      </c>
      <c r="CE127" s="197" t="str">
        <f t="shared" si="14"/>
        <v/>
      </c>
      <c r="CF127" s="327" t="str">
        <f t="shared" si="15"/>
        <v/>
      </c>
      <c r="CG127" s="72" t="str">
        <f t="shared" si="17"/>
        <v/>
      </c>
      <c r="CH127" s="95"/>
      <c r="CI127" s="27" t="e">
        <f>VLOOKUP(B127,Facility_Information!$B$6:$O$136,14,FALSE)</f>
        <v>#N/A</v>
      </c>
      <c r="CJ127">
        <f t="shared" si="10"/>
        <v>0</v>
      </c>
      <c r="CK127">
        <f t="shared" si="11"/>
        <v>0</v>
      </c>
      <c r="CL127">
        <f>IF(CK127&gt;0,SUM($CK$6:CK127),0)</f>
        <v>0</v>
      </c>
      <c r="CM127" s="182" t="str">
        <f t="shared" si="16"/>
        <v/>
      </c>
    </row>
    <row r="128" spans="1:91" ht="132" customHeight="1" x14ac:dyDescent="0.3">
      <c r="A128" s="82"/>
      <c r="B128" s="251"/>
      <c r="C128" s="215"/>
      <c r="D128" s="215"/>
      <c r="E128" s="215"/>
      <c r="F128" s="215"/>
      <c r="G128" s="216"/>
      <c r="H128" s="217"/>
      <c r="I128" s="200"/>
      <c r="J128" s="264"/>
      <c r="K128" s="140"/>
      <c r="L128" s="135"/>
      <c r="M128" s="261"/>
      <c r="N128" s="172"/>
      <c r="O128" s="160"/>
      <c r="P128" s="161"/>
      <c r="Q128" s="141"/>
      <c r="R128" s="170"/>
      <c r="S128" s="140"/>
      <c r="T128" s="67"/>
      <c r="U128" s="67"/>
      <c r="V128" s="135"/>
      <c r="W128" s="140"/>
      <c r="X128" s="135"/>
      <c r="Y128" s="134"/>
      <c r="Z128" s="67"/>
      <c r="AA128" s="67"/>
      <c r="AB128" s="135"/>
      <c r="AC128" s="141"/>
      <c r="AD128" s="115"/>
      <c r="AE128" s="115"/>
      <c r="AF128" s="269"/>
      <c r="AG128" s="134"/>
      <c r="AH128" s="67"/>
      <c r="AI128" s="67"/>
      <c r="AJ128" s="135"/>
      <c r="AK128" s="140"/>
      <c r="AL128" s="215"/>
      <c r="AM128" s="215"/>
      <c r="AN128" s="215"/>
      <c r="AO128" s="215"/>
      <c r="AP128" s="271"/>
      <c r="AQ128" s="273"/>
      <c r="AR128" s="140"/>
      <c r="AS128" s="271"/>
      <c r="AT128" s="140"/>
      <c r="AU128" s="215"/>
      <c r="AV128" s="215"/>
      <c r="AW128" s="215"/>
      <c r="AX128" s="271"/>
      <c r="AY128" s="277"/>
      <c r="AZ128" s="218"/>
      <c r="BA128" s="218"/>
      <c r="BB128" s="332"/>
      <c r="BC128" s="134"/>
      <c r="BD128" s="67"/>
      <c r="BE128" s="199"/>
      <c r="BF128" s="280"/>
      <c r="BG128" s="261"/>
      <c r="BH128" s="271"/>
      <c r="BI128" s="140"/>
      <c r="BJ128" s="271"/>
      <c r="BK128" s="140"/>
      <c r="BL128" s="215"/>
      <c r="BM128" s="215"/>
      <c r="BN128" s="215"/>
      <c r="BO128" s="271"/>
      <c r="BP128" s="134"/>
      <c r="BQ128" s="67"/>
      <c r="BR128" s="67"/>
      <c r="BS128" s="135"/>
      <c r="BT128" s="134"/>
      <c r="BU128" s="67"/>
      <c r="BV128" s="199"/>
      <c r="BW128" s="280"/>
      <c r="BX128" s="334" t="str">
        <f t="shared" si="12"/>
        <v/>
      </c>
      <c r="BY128" s="134"/>
      <c r="BZ128" s="67"/>
      <c r="CA128" s="67"/>
      <c r="CB128" s="67"/>
      <c r="CC128" s="67"/>
      <c r="CD128" s="252" t="str">
        <f t="shared" si="13"/>
        <v/>
      </c>
      <c r="CE128" s="197" t="str">
        <f t="shared" si="14"/>
        <v/>
      </c>
      <c r="CF128" s="327" t="str">
        <f t="shared" si="15"/>
        <v/>
      </c>
      <c r="CG128" s="72" t="str">
        <f t="shared" si="17"/>
        <v/>
      </c>
      <c r="CH128" s="95"/>
      <c r="CI128" s="27" t="e">
        <f>VLOOKUP(B128,Facility_Information!$B$6:$O$136,14,FALSE)</f>
        <v>#N/A</v>
      </c>
      <c r="CJ128">
        <f t="shared" si="10"/>
        <v>0</v>
      </c>
      <c r="CK128">
        <f t="shared" si="11"/>
        <v>0</v>
      </c>
      <c r="CL128">
        <f>IF(CK128&gt;0,SUM($CK$6:CK128),0)</f>
        <v>0</v>
      </c>
      <c r="CM128" s="182" t="str">
        <f t="shared" si="16"/>
        <v/>
      </c>
    </row>
    <row r="129" spans="1:91" ht="132" customHeight="1" x14ac:dyDescent="0.3">
      <c r="A129" s="82"/>
      <c r="B129" s="251"/>
      <c r="C129" s="215"/>
      <c r="D129" s="215"/>
      <c r="E129" s="215"/>
      <c r="F129" s="215"/>
      <c r="G129" s="216"/>
      <c r="H129" s="217"/>
      <c r="I129" s="200"/>
      <c r="J129" s="264"/>
      <c r="K129" s="140"/>
      <c r="L129" s="135"/>
      <c r="M129" s="261"/>
      <c r="N129" s="172"/>
      <c r="O129" s="160"/>
      <c r="P129" s="161"/>
      <c r="Q129" s="141"/>
      <c r="R129" s="170"/>
      <c r="S129" s="140"/>
      <c r="T129" s="67"/>
      <c r="U129" s="67"/>
      <c r="V129" s="135"/>
      <c r="W129" s="140"/>
      <c r="X129" s="135"/>
      <c r="Y129" s="134"/>
      <c r="Z129" s="67"/>
      <c r="AA129" s="67"/>
      <c r="AB129" s="135"/>
      <c r="AC129" s="141"/>
      <c r="AD129" s="115"/>
      <c r="AE129" s="115"/>
      <c r="AF129" s="269"/>
      <c r="AG129" s="134"/>
      <c r="AH129" s="67"/>
      <c r="AI129" s="67"/>
      <c r="AJ129" s="135"/>
      <c r="AK129" s="140"/>
      <c r="AL129" s="215"/>
      <c r="AM129" s="215"/>
      <c r="AN129" s="215"/>
      <c r="AO129" s="215"/>
      <c r="AP129" s="271"/>
      <c r="AQ129" s="273"/>
      <c r="AR129" s="140"/>
      <c r="AS129" s="271"/>
      <c r="AT129" s="140"/>
      <c r="AU129" s="215"/>
      <c r="AV129" s="215"/>
      <c r="AW129" s="215"/>
      <c r="AX129" s="271"/>
      <c r="AY129" s="277"/>
      <c r="AZ129" s="218"/>
      <c r="BA129" s="218"/>
      <c r="BB129" s="332"/>
      <c r="BC129" s="134"/>
      <c r="BD129" s="67"/>
      <c r="BE129" s="199"/>
      <c r="BF129" s="280"/>
      <c r="BG129" s="261"/>
      <c r="BH129" s="271"/>
      <c r="BI129" s="140"/>
      <c r="BJ129" s="271"/>
      <c r="BK129" s="140"/>
      <c r="BL129" s="215"/>
      <c r="BM129" s="215"/>
      <c r="BN129" s="215"/>
      <c r="BO129" s="271"/>
      <c r="BP129" s="134"/>
      <c r="BQ129" s="67"/>
      <c r="BR129" s="67"/>
      <c r="BS129" s="135"/>
      <c r="BT129" s="134"/>
      <c r="BU129" s="67"/>
      <c r="BV129" s="199"/>
      <c r="BW129" s="280"/>
      <c r="BX129" s="334" t="str">
        <f t="shared" si="12"/>
        <v/>
      </c>
      <c r="BY129" s="134"/>
      <c r="BZ129" s="67"/>
      <c r="CA129" s="67"/>
      <c r="CB129" s="67"/>
      <c r="CC129" s="67"/>
      <c r="CD129" s="252" t="str">
        <f t="shared" si="13"/>
        <v/>
      </c>
      <c r="CE129" s="197" t="str">
        <f t="shared" si="14"/>
        <v/>
      </c>
      <c r="CF129" s="327" t="str">
        <f t="shared" si="15"/>
        <v/>
      </c>
      <c r="CG129" s="72" t="str">
        <f t="shared" si="17"/>
        <v/>
      </c>
      <c r="CH129" s="95"/>
      <c r="CI129" s="27" t="e">
        <f>VLOOKUP(B129,Facility_Information!$B$6:$O$136,14,FALSE)</f>
        <v>#N/A</v>
      </c>
      <c r="CJ129">
        <f t="shared" si="10"/>
        <v>0</v>
      </c>
      <c r="CK129">
        <f t="shared" si="11"/>
        <v>0</v>
      </c>
      <c r="CL129">
        <f>IF(CK129&gt;0,SUM($CK$6:CK129),0)</f>
        <v>0</v>
      </c>
      <c r="CM129" s="182" t="str">
        <f t="shared" si="16"/>
        <v/>
      </c>
    </row>
    <row r="130" spans="1:91" ht="132" customHeight="1" x14ac:dyDescent="0.3">
      <c r="A130" s="82"/>
      <c r="B130" s="251"/>
      <c r="C130" s="215"/>
      <c r="D130" s="215"/>
      <c r="E130" s="215"/>
      <c r="F130" s="215"/>
      <c r="G130" s="216"/>
      <c r="H130" s="217"/>
      <c r="I130" s="200"/>
      <c r="J130" s="264"/>
      <c r="K130" s="140"/>
      <c r="L130" s="135"/>
      <c r="M130" s="261"/>
      <c r="N130" s="172"/>
      <c r="O130" s="160"/>
      <c r="P130" s="161"/>
      <c r="Q130" s="141"/>
      <c r="R130" s="170"/>
      <c r="S130" s="140"/>
      <c r="T130" s="67"/>
      <c r="U130" s="67"/>
      <c r="V130" s="135"/>
      <c r="W130" s="140"/>
      <c r="X130" s="135"/>
      <c r="Y130" s="134"/>
      <c r="Z130" s="67"/>
      <c r="AA130" s="67"/>
      <c r="AB130" s="135"/>
      <c r="AC130" s="141"/>
      <c r="AD130" s="115"/>
      <c r="AE130" s="115"/>
      <c r="AF130" s="269"/>
      <c r="AG130" s="134"/>
      <c r="AH130" s="67"/>
      <c r="AI130" s="67"/>
      <c r="AJ130" s="135"/>
      <c r="AK130" s="140"/>
      <c r="AL130" s="215"/>
      <c r="AM130" s="215"/>
      <c r="AN130" s="215"/>
      <c r="AO130" s="215"/>
      <c r="AP130" s="271"/>
      <c r="AQ130" s="273"/>
      <c r="AR130" s="140"/>
      <c r="AS130" s="271"/>
      <c r="AT130" s="140"/>
      <c r="AU130" s="215"/>
      <c r="AV130" s="215"/>
      <c r="AW130" s="215"/>
      <c r="AX130" s="271"/>
      <c r="AY130" s="277"/>
      <c r="AZ130" s="218"/>
      <c r="BA130" s="218"/>
      <c r="BB130" s="332"/>
      <c r="BC130" s="134"/>
      <c r="BD130" s="67"/>
      <c r="BE130" s="199"/>
      <c r="BF130" s="280"/>
      <c r="BG130" s="261"/>
      <c r="BH130" s="271"/>
      <c r="BI130" s="140"/>
      <c r="BJ130" s="271"/>
      <c r="BK130" s="140"/>
      <c r="BL130" s="215"/>
      <c r="BM130" s="215"/>
      <c r="BN130" s="215"/>
      <c r="BO130" s="271"/>
      <c r="BP130" s="134"/>
      <c r="BQ130" s="67"/>
      <c r="BR130" s="67"/>
      <c r="BS130" s="135"/>
      <c r="BT130" s="134"/>
      <c r="BU130" s="67"/>
      <c r="BV130" s="199"/>
      <c r="BW130" s="280"/>
      <c r="BX130" s="334" t="str">
        <f t="shared" si="12"/>
        <v/>
      </c>
      <c r="BY130" s="134"/>
      <c r="BZ130" s="67"/>
      <c r="CA130" s="67"/>
      <c r="CB130" s="67"/>
      <c r="CC130" s="67"/>
      <c r="CD130" s="252" t="str">
        <f t="shared" si="13"/>
        <v/>
      </c>
      <c r="CE130" s="197" t="str">
        <f t="shared" si="14"/>
        <v/>
      </c>
      <c r="CF130" s="327" t="str">
        <f t="shared" si="15"/>
        <v/>
      </c>
      <c r="CG130" s="72" t="str">
        <f t="shared" si="17"/>
        <v/>
      </c>
      <c r="CH130" s="95"/>
      <c r="CI130" s="27" t="e">
        <f>VLOOKUP(B130,Facility_Information!$B$6:$O$136,14,FALSE)</f>
        <v>#N/A</v>
      </c>
      <c r="CJ130">
        <f t="shared" si="10"/>
        <v>0</v>
      </c>
      <c r="CK130">
        <f t="shared" si="11"/>
        <v>0</v>
      </c>
      <c r="CL130">
        <f>IF(CK130&gt;0,SUM($CK$6:CK130),0)</f>
        <v>0</v>
      </c>
      <c r="CM130" s="182" t="str">
        <f t="shared" si="16"/>
        <v/>
      </c>
    </row>
    <row r="131" spans="1:91" ht="132" customHeight="1" x14ac:dyDescent="0.3">
      <c r="A131" s="82"/>
      <c r="B131" s="251"/>
      <c r="C131" s="215"/>
      <c r="D131" s="215"/>
      <c r="E131" s="215"/>
      <c r="F131" s="215"/>
      <c r="G131" s="216"/>
      <c r="H131" s="217"/>
      <c r="I131" s="200"/>
      <c r="J131" s="264"/>
      <c r="K131" s="140"/>
      <c r="L131" s="135"/>
      <c r="M131" s="261"/>
      <c r="N131" s="172"/>
      <c r="O131" s="160"/>
      <c r="P131" s="161"/>
      <c r="Q131" s="141"/>
      <c r="R131" s="170"/>
      <c r="S131" s="140"/>
      <c r="T131" s="67"/>
      <c r="U131" s="67"/>
      <c r="V131" s="135"/>
      <c r="W131" s="140"/>
      <c r="X131" s="135"/>
      <c r="Y131" s="134"/>
      <c r="Z131" s="67"/>
      <c r="AA131" s="67"/>
      <c r="AB131" s="135"/>
      <c r="AC131" s="141"/>
      <c r="AD131" s="115"/>
      <c r="AE131" s="115"/>
      <c r="AF131" s="269"/>
      <c r="AG131" s="134"/>
      <c r="AH131" s="67"/>
      <c r="AI131" s="67"/>
      <c r="AJ131" s="135"/>
      <c r="AK131" s="140"/>
      <c r="AL131" s="215"/>
      <c r="AM131" s="215"/>
      <c r="AN131" s="215"/>
      <c r="AO131" s="215"/>
      <c r="AP131" s="271"/>
      <c r="AQ131" s="273"/>
      <c r="AR131" s="140"/>
      <c r="AS131" s="271"/>
      <c r="AT131" s="140"/>
      <c r="AU131" s="215"/>
      <c r="AV131" s="215"/>
      <c r="AW131" s="215"/>
      <c r="AX131" s="271"/>
      <c r="AY131" s="277"/>
      <c r="AZ131" s="218"/>
      <c r="BA131" s="218"/>
      <c r="BB131" s="332"/>
      <c r="BC131" s="134"/>
      <c r="BD131" s="67"/>
      <c r="BE131" s="199"/>
      <c r="BF131" s="280"/>
      <c r="BG131" s="261"/>
      <c r="BH131" s="271"/>
      <c r="BI131" s="140"/>
      <c r="BJ131" s="271"/>
      <c r="BK131" s="140"/>
      <c r="BL131" s="215"/>
      <c r="BM131" s="215"/>
      <c r="BN131" s="215"/>
      <c r="BO131" s="271"/>
      <c r="BP131" s="134"/>
      <c r="BQ131" s="67"/>
      <c r="BR131" s="67"/>
      <c r="BS131" s="135"/>
      <c r="BT131" s="134"/>
      <c r="BU131" s="67"/>
      <c r="BV131" s="199"/>
      <c r="BW131" s="280"/>
      <c r="BX131" s="334" t="str">
        <f t="shared" si="12"/>
        <v/>
      </c>
      <c r="BY131" s="134"/>
      <c r="BZ131" s="67"/>
      <c r="CA131" s="67"/>
      <c r="CB131" s="67"/>
      <c r="CC131" s="67"/>
      <c r="CD131" s="252" t="str">
        <f t="shared" si="13"/>
        <v/>
      </c>
      <c r="CE131" s="197" t="str">
        <f t="shared" si="14"/>
        <v/>
      </c>
      <c r="CF131" s="327" t="str">
        <f t="shared" si="15"/>
        <v/>
      </c>
      <c r="CG131" s="72" t="str">
        <f t="shared" si="17"/>
        <v/>
      </c>
      <c r="CH131" s="95"/>
      <c r="CI131" s="27" t="e">
        <f>VLOOKUP(B131,Facility_Information!$B$6:$O$136,14,FALSE)</f>
        <v>#N/A</v>
      </c>
      <c r="CJ131">
        <f t="shared" si="10"/>
        <v>0</v>
      </c>
      <c r="CK131">
        <f t="shared" si="11"/>
        <v>0</v>
      </c>
      <c r="CL131">
        <f>IF(CK131&gt;0,SUM($CK$6:CK131),0)</f>
        <v>0</v>
      </c>
      <c r="CM131" s="182" t="str">
        <f t="shared" si="16"/>
        <v/>
      </c>
    </row>
    <row r="132" spans="1:91" ht="132" customHeight="1" x14ac:dyDescent="0.3">
      <c r="A132" s="82"/>
      <c r="B132" s="251"/>
      <c r="C132" s="215"/>
      <c r="D132" s="215"/>
      <c r="E132" s="215"/>
      <c r="F132" s="215"/>
      <c r="G132" s="216"/>
      <c r="H132" s="217"/>
      <c r="I132" s="200"/>
      <c r="J132" s="264"/>
      <c r="K132" s="140"/>
      <c r="L132" s="135"/>
      <c r="M132" s="261"/>
      <c r="N132" s="172"/>
      <c r="O132" s="160"/>
      <c r="P132" s="161"/>
      <c r="Q132" s="141"/>
      <c r="R132" s="170"/>
      <c r="S132" s="140"/>
      <c r="T132" s="67"/>
      <c r="U132" s="67"/>
      <c r="V132" s="135"/>
      <c r="W132" s="140"/>
      <c r="X132" s="135"/>
      <c r="Y132" s="134"/>
      <c r="Z132" s="67"/>
      <c r="AA132" s="67"/>
      <c r="AB132" s="135"/>
      <c r="AC132" s="141"/>
      <c r="AD132" s="115"/>
      <c r="AE132" s="115"/>
      <c r="AF132" s="269"/>
      <c r="AG132" s="134"/>
      <c r="AH132" s="67"/>
      <c r="AI132" s="67"/>
      <c r="AJ132" s="135"/>
      <c r="AK132" s="140"/>
      <c r="AL132" s="215"/>
      <c r="AM132" s="215"/>
      <c r="AN132" s="215"/>
      <c r="AO132" s="215"/>
      <c r="AP132" s="271"/>
      <c r="AQ132" s="273"/>
      <c r="AR132" s="140"/>
      <c r="AS132" s="271"/>
      <c r="AT132" s="140"/>
      <c r="AU132" s="215"/>
      <c r="AV132" s="215"/>
      <c r="AW132" s="215"/>
      <c r="AX132" s="271"/>
      <c r="AY132" s="277"/>
      <c r="AZ132" s="218"/>
      <c r="BA132" s="218"/>
      <c r="BB132" s="332"/>
      <c r="BC132" s="134"/>
      <c r="BD132" s="67"/>
      <c r="BE132" s="199"/>
      <c r="BF132" s="280"/>
      <c r="BG132" s="261"/>
      <c r="BH132" s="271"/>
      <c r="BI132" s="140"/>
      <c r="BJ132" s="271"/>
      <c r="BK132" s="140"/>
      <c r="BL132" s="215"/>
      <c r="BM132" s="215"/>
      <c r="BN132" s="215"/>
      <c r="BO132" s="271"/>
      <c r="BP132" s="134"/>
      <c r="BQ132" s="67"/>
      <c r="BR132" s="67"/>
      <c r="BS132" s="135"/>
      <c r="BT132" s="134"/>
      <c r="BU132" s="67"/>
      <c r="BV132" s="199"/>
      <c r="BW132" s="280"/>
      <c r="BX132" s="334" t="str">
        <f t="shared" si="12"/>
        <v/>
      </c>
      <c r="BY132" s="134"/>
      <c r="BZ132" s="67"/>
      <c r="CA132" s="67"/>
      <c r="CB132" s="67"/>
      <c r="CC132" s="67"/>
      <c r="CD132" s="252" t="str">
        <f t="shared" si="13"/>
        <v/>
      </c>
      <c r="CE132" s="197" t="str">
        <f t="shared" si="14"/>
        <v/>
      </c>
      <c r="CF132" s="327" t="str">
        <f t="shared" si="15"/>
        <v/>
      </c>
      <c r="CG132" s="72" t="str">
        <f t="shared" si="17"/>
        <v/>
      </c>
      <c r="CH132" s="95"/>
      <c r="CI132" s="27" t="e">
        <f>VLOOKUP(B132,Facility_Information!$B$6:$O$136,14,FALSE)</f>
        <v>#N/A</v>
      </c>
      <c r="CJ132">
        <f t="shared" si="10"/>
        <v>0</v>
      </c>
      <c r="CK132">
        <f t="shared" si="11"/>
        <v>0</v>
      </c>
      <c r="CL132">
        <f>IF(CK132&gt;0,SUM($CK$6:CK132),0)</f>
        <v>0</v>
      </c>
      <c r="CM132" s="182" t="str">
        <f t="shared" si="16"/>
        <v/>
      </c>
    </row>
    <row r="133" spans="1:91" ht="132" customHeight="1" x14ac:dyDescent="0.3">
      <c r="A133" s="82"/>
      <c r="B133" s="251"/>
      <c r="C133" s="215"/>
      <c r="D133" s="215"/>
      <c r="E133" s="215"/>
      <c r="F133" s="215"/>
      <c r="G133" s="216"/>
      <c r="H133" s="217"/>
      <c r="I133" s="200"/>
      <c r="J133" s="264"/>
      <c r="K133" s="140"/>
      <c r="L133" s="135"/>
      <c r="M133" s="261"/>
      <c r="N133" s="172"/>
      <c r="O133" s="160"/>
      <c r="P133" s="161"/>
      <c r="Q133" s="141"/>
      <c r="R133" s="170"/>
      <c r="S133" s="140"/>
      <c r="T133" s="67"/>
      <c r="U133" s="67"/>
      <c r="V133" s="135"/>
      <c r="W133" s="140"/>
      <c r="X133" s="135"/>
      <c r="Y133" s="134"/>
      <c r="Z133" s="67"/>
      <c r="AA133" s="67"/>
      <c r="AB133" s="135"/>
      <c r="AC133" s="141"/>
      <c r="AD133" s="115"/>
      <c r="AE133" s="115"/>
      <c r="AF133" s="269"/>
      <c r="AG133" s="134"/>
      <c r="AH133" s="67"/>
      <c r="AI133" s="67"/>
      <c r="AJ133" s="135"/>
      <c r="AK133" s="140"/>
      <c r="AL133" s="215"/>
      <c r="AM133" s="215"/>
      <c r="AN133" s="215"/>
      <c r="AO133" s="215"/>
      <c r="AP133" s="271"/>
      <c r="AQ133" s="273"/>
      <c r="AR133" s="140"/>
      <c r="AS133" s="271"/>
      <c r="AT133" s="140"/>
      <c r="AU133" s="215"/>
      <c r="AV133" s="215"/>
      <c r="AW133" s="215"/>
      <c r="AX133" s="271"/>
      <c r="AY133" s="277"/>
      <c r="AZ133" s="218"/>
      <c r="BA133" s="218"/>
      <c r="BB133" s="332"/>
      <c r="BC133" s="134"/>
      <c r="BD133" s="67"/>
      <c r="BE133" s="199"/>
      <c r="BF133" s="280"/>
      <c r="BG133" s="261"/>
      <c r="BH133" s="271"/>
      <c r="BI133" s="140"/>
      <c r="BJ133" s="271"/>
      <c r="BK133" s="140"/>
      <c r="BL133" s="215"/>
      <c r="BM133" s="215"/>
      <c r="BN133" s="215"/>
      <c r="BO133" s="271"/>
      <c r="BP133" s="134"/>
      <c r="BQ133" s="67"/>
      <c r="BR133" s="67"/>
      <c r="BS133" s="135"/>
      <c r="BT133" s="134"/>
      <c r="BU133" s="67"/>
      <c r="BV133" s="199"/>
      <c r="BW133" s="280"/>
      <c r="BX133" s="334" t="str">
        <f t="shared" si="12"/>
        <v/>
      </c>
      <c r="BY133" s="134"/>
      <c r="BZ133" s="67"/>
      <c r="CA133" s="67"/>
      <c r="CB133" s="67"/>
      <c r="CC133" s="67"/>
      <c r="CD133" s="252" t="str">
        <f t="shared" si="13"/>
        <v/>
      </c>
      <c r="CE133" s="197" t="str">
        <f t="shared" si="14"/>
        <v/>
      </c>
      <c r="CF133" s="327" t="str">
        <f t="shared" si="15"/>
        <v/>
      </c>
      <c r="CG133" s="72" t="str">
        <f t="shared" si="17"/>
        <v/>
      </c>
      <c r="CH133" s="95"/>
      <c r="CI133" s="27" t="e">
        <f>VLOOKUP(B133,Facility_Information!$B$6:$O$136,14,FALSE)</f>
        <v>#N/A</v>
      </c>
      <c r="CJ133">
        <f t="shared" si="10"/>
        <v>0</v>
      </c>
      <c r="CK133">
        <f t="shared" si="11"/>
        <v>0</v>
      </c>
      <c r="CL133">
        <f>IF(CK133&gt;0,SUM($CK$6:CK133),0)</f>
        <v>0</v>
      </c>
      <c r="CM133" s="182" t="str">
        <f t="shared" si="16"/>
        <v/>
      </c>
    </row>
    <row r="134" spans="1:91" ht="132" customHeight="1" x14ac:dyDescent="0.3">
      <c r="A134" s="82"/>
      <c r="B134" s="251"/>
      <c r="C134" s="215"/>
      <c r="D134" s="215"/>
      <c r="E134" s="215"/>
      <c r="F134" s="215"/>
      <c r="G134" s="216"/>
      <c r="H134" s="217"/>
      <c r="I134" s="200"/>
      <c r="J134" s="264"/>
      <c r="K134" s="140"/>
      <c r="L134" s="135"/>
      <c r="M134" s="261"/>
      <c r="N134" s="172"/>
      <c r="O134" s="160"/>
      <c r="P134" s="161"/>
      <c r="Q134" s="141"/>
      <c r="R134" s="170"/>
      <c r="S134" s="140"/>
      <c r="T134" s="67"/>
      <c r="U134" s="67"/>
      <c r="V134" s="135"/>
      <c r="W134" s="140"/>
      <c r="X134" s="135"/>
      <c r="Y134" s="134"/>
      <c r="Z134" s="67"/>
      <c r="AA134" s="67"/>
      <c r="AB134" s="135"/>
      <c r="AC134" s="141"/>
      <c r="AD134" s="115"/>
      <c r="AE134" s="115"/>
      <c r="AF134" s="269"/>
      <c r="AG134" s="134"/>
      <c r="AH134" s="67"/>
      <c r="AI134" s="67"/>
      <c r="AJ134" s="135"/>
      <c r="AK134" s="140"/>
      <c r="AL134" s="215"/>
      <c r="AM134" s="215"/>
      <c r="AN134" s="215"/>
      <c r="AO134" s="215"/>
      <c r="AP134" s="271"/>
      <c r="AQ134" s="273"/>
      <c r="AR134" s="140"/>
      <c r="AS134" s="271"/>
      <c r="AT134" s="140"/>
      <c r="AU134" s="215"/>
      <c r="AV134" s="215"/>
      <c r="AW134" s="215"/>
      <c r="AX134" s="271"/>
      <c r="AY134" s="277"/>
      <c r="AZ134" s="218"/>
      <c r="BA134" s="218"/>
      <c r="BB134" s="332"/>
      <c r="BC134" s="134"/>
      <c r="BD134" s="67"/>
      <c r="BE134" s="199"/>
      <c r="BF134" s="280"/>
      <c r="BG134" s="261"/>
      <c r="BH134" s="271"/>
      <c r="BI134" s="140"/>
      <c r="BJ134" s="271"/>
      <c r="BK134" s="140"/>
      <c r="BL134" s="215"/>
      <c r="BM134" s="215"/>
      <c r="BN134" s="215"/>
      <c r="BO134" s="271"/>
      <c r="BP134" s="134"/>
      <c r="BQ134" s="67"/>
      <c r="BR134" s="67"/>
      <c r="BS134" s="135"/>
      <c r="BT134" s="134"/>
      <c r="BU134" s="67"/>
      <c r="BV134" s="199"/>
      <c r="BW134" s="280"/>
      <c r="BX134" s="334" t="str">
        <f t="shared" si="12"/>
        <v/>
      </c>
      <c r="BY134" s="134"/>
      <c r="BZ134" s="67"/>
      <c r="CA134" s="67"/>
      <c r="CB134" s="67"/>
      <c r="CC134" s="67"/>
      <c r="CD134" s="252" t="str">
        <f t="shared" si="13"/>
        <v/>
      </c>
      <c r="CE134" s="197" t="str">
        <f t="shared" si="14"/>
        <v/>
      </c>
      <c r="CF134" s="327" t="str">
        <f t="shared" si="15"/>
        <v/>
      </c>
      <c r="CG134" s="72" t="str">
        <f t="shared" si="17"/>
        <v/>
      </c>
      <c r="CH134" s="95"/>
      <c r="CI134" s="27" t="e">
        <f>VLOOKUP(B134,Facility_Information!$B$6:$O$136,14,FALSE)</f>
        <v>#N/A</v>
      </c>
      <c r="CJ134">
        <f t="shared" ref="CJ134:CJ197" si="18">SUM(COUNTA(Y134,AC134,AG134))</f>
        <v>0</v>
      </c>
      <c r="CK134">
        <f t="shared" ref="CK134:CK197" si="19">IF(CH134="yes",1,0)</f>
        <v>0</v>
      </c>
      <c r="CL134">
        <f>IF(CK134&gt;0,SUM($CK$6:CK134),0)</f>
        <v>0</v>
      </c>
      <c r="CM134" s="182" t="str">
        <f t="shared" si="16"/>
        <v/>
      </c>
    </row>
    <row r="135" spans="1:91" ht="132" customHeight="1" x14ac:dyDescent="0.3">
      <c r="A135" s="82"/>
      <c r="B135" s="251"/>
      <c r="C135" s="215"/>
      <c r="D135" s="215"/>
      <c r="E135" s="215"/>
      <c r="F135" s="215"/>
      <c r="G135" s="216"/>
      <c r="H135" s="217"/>
      <c r="I135" s="200"/>
      <c r="J135" s="264"/>
      <c r="K135" s="140"/>
      <c r="L135" s="135"/>
      <c r="M135" s="261"/>
      <c r="N135" s="172"/>
      <c r="O135" s="160"/>
      <c r="P135" s="161"/>
      <c r="Q135" s="141"/>
      <c r="R135" s="170"/>
      <c r="S135" s="140"/>
      <c r="T135" s="67"/>
      <c r="U135" s="67"/>
      <c r="V135" s="135"/>
      <c r="W135" s="140"/>
      <c r="X135" s="135"/>
      <c r="Y135" s="134"/>
      <c r="Z135" s="67"/>
      <c r="AA135" s="67"/>
      <c r="AB135" s="135"/>
      <c r="AC135" s="141"/>
      <c r="AD135" s="115"/>
      <c r="AE135" s="115"/>
      <c r="AF135" s="269"/>
      <c r="AG135" s="134"/>
      <c r="AH135" s="67"/>
      <c r="AI135" s="67"/>
      <c r="AJ135" s="135"/>
      <c r="AK135" s="140"/>
      <c r="AL135" s="215"/>
      <c r="AM135" s="215"/>
      <c r="AN135" s="215"/>
      <c r="AO135" s="215"/>
      <c r="AP135" s="271"/>
      <c r="AQ135" s="273"/>
      <c r="AR135" s="140"/>
      <c r="AS135" s="271"/>
      <c r="AT135" s="140"/>
      <c r="AU135" s="215"/>
      <c r="AV135" s="215"/>
      <c r="AW135" s="215"/>
      <c r="AX135" s="271"/>
      <c r="AY135" s="277"/>
      <c r="AZ135" s="218"/>
      <c r="BA135" s="218"/>
      <c r="BB135" s="332"/>
      <c r="BC135" s="134"/>
      <c r="BD135" s="67"/>
      <c r="BE135" s="199"/>
      <c r="BF135" s="280"/>
      <c r="BG135" s="261"/>
      <c r="BH135" s="271"/>
      <c r="BI135" s="140"/>
      <c r="BJ135" s="271"/>
      <c r="BK135" s="140"/>
      <c r="BL135" s="215"/>
      <c r="BM135" s="215"/>
      <c r="BN135" s="215"/>
      <c r="BO135" s="271"/>
      <c r="BP135" s="134"/>
      <c r="BQ135" s="67"/>
      <c r="BR135" s="67"/>
      <c r="BS135" s="135"/>
      <c r="BT135" s="134"/>
      <c r="BU135" s="67"/>
      <c r="BV135" s="199"/>
      <c r="BW135" s="280"/>
      <c r="BX135" s="334" t="str">
        <f t="shared" ref="BX135:BX198" si="20">IF(AK135&gt;0,"Tier 1",IF(AL135&gt;0,"Tier 1",IF(AM135&gt;0,"Tier 1",IF(AN135&gt;0,"Tier 1",IF(AO135&gt;0,"Tier 1",IF(AP135&gt;0,"Tier 1",IF(AQ135="yes","Tier 1",IF(AR135="yes","Tier 1",IF(AS135="yes","Tier 1",IF(AT135="via Downstream Destructive Device","Tier 1",IF(AT135="Directly to Atmosphere","Tier 1",IF(AU135="yes","Tier 1",IF(AV135="yes","Tier 1",IF(AW135="yes","Tier 1",IF(AX135="yes","Tier 1",IF(AY135="Yes","Tier 1",IF(AZ135="Yes","Tier 1",IF(BA135="Yes","Tier 1",IF(BB135="Yes","Tier 1",IF(BC135="Category 1","Tier 1",IF(BC135="Category 2","Tier 1",IF(BC135="Category 3","Tier 1",IF(BC135="Category 4","Tier 1",IF(BC135="Category 5","Tier 1",IF(BC135="Category 6","Tier 1",IF(BC135="Category 7","Tier 1",IF(BG135&gt;0,"Tier 2",IF(BH135&gt;0,"Tier 2",IF(BI135="yes","Tier 2",IF(BJ135="yes","Tier 2",IF(BK135="via Downstream Destructive Device","Tier 2",IF(BK135="Directly to Atmosphere","Tier 2",IF(BL135="yes","Tier 2",IF(BM135="yes","Tier 2",IF(BN135="yes","Tier 2",IF(BO135="yes","Tier 2",IF(BP135="yes","Tier 2",IF(BQ135="yes","Tier 2",IF(BR135="yes","Tier 2",IF(BS135="yes","Tier 2",IF(BT135="Category 1","Tier 2",IF(BT135="Category 2","Tier 2",IF(BT135="Category 3","Tier 2",IF(BT135="Category 4","Tier 2",IF(BT135="Category 5","Tier 2",IF(BT135="Category 6","Tier 2",IF(BT135="Category 7","Tier 2",IF(BT135="Category 8","Tier 2",""))))))))))))))))))))))))))))))))))))))))))))))))</f>
        <v/>
      </c>
      <c r="BY135" s="134"/>
      <c r="BZ135" s="67"/>
      <c r="CA135" s="67"/>
      <c r="CB135" s="67"/>
      <c r="CC135" s="67"/>
      <c r="CD135" s="252" t="str">
        <f t="shared" ref="CD135:CD198" si="21">IF(BX135="","",IF(BX135="Tier 2","",SUM(BY135:CC135)))</f>
        <v/>
      </c>
      <c r="CE135" s="197" t="str">
        <f t="shared" ref="CE135:CE198" si="22">IF(I135="","",I135)</f>
        <v/>
      </c>
      <c r="CF135" s="327" t="str">
        <f t="shared" ref="CF135:CF198" si="23">IF(I135="","",_xlfn.CONCAT("--[",BX135," Event] 
--[Type of Process]: ",K135," 
--[Mode of Operation]: ",M135, IF(M135="Normal",_xlfn.CONCAT(", ",O135),""),IF(M135="Start-up",_xlfn.CONCAT(", ",Q135),"")," 
--[Point of Release]: ",S135,", ", IF(T135&lt;&gt;"",T135,""), ", ", IF(U135&lt;&gt;"",U135,""), " 
--[Type of Material]: ",W135,"
--[Causal Factors]: ",IF(Y135&lt;&gt;"",_xlfn.CONCAT("(1) ",Y135),""), IF(Z135&lt;&gt;"",_xlfn.CONCAT("-",Z135),""), IF(AA135&lt;&gt;"",_xlfn.CONCAT("-",AA135),""), ", ",IF(AC135&lt;&gt;"",_xlfn.CONCAT("(2) ",AC135),""), IF(AD135&lt;&gt;"",_xlfn.CONCAT("-",AD135),""), IF(AE135&lt;&gt;"",_xlfn.CONCAT("-",AE135),""), ", ",IF(AG135&lt;&gt;"",_xlfn.CONCAT("(3) ",AG135),""),IF(AH135&lt;&gt;"",_xlfn.CONCAT("-",AH135),""), IF(AI135&lt;&gt;"",_xlfn.CONCAT("-",AI135),"")," 
--[Consequences]: ",IF(SUM(AK135:AP135)&gt;0,"Tier 1 Injuries, ",""),IF(AQ135="yes","Tier 1 Evac, ",""),IF(AR135="Yes","Tier 1 Fire, ",""),IF(AS135="Yes","Tier 1 Explosion, ",""),IF(AT135="Directly to Atmosphere","Tier 1 PRD: Directly to Atmosphere, ",""),IF(AT135="via Downstream Destructive Device","Tier 1 PRD: via Downstream Destructive Device, ",""),IF(AU135="Yes","Tier 1 PRD: Rainout, ",""),IF(AV135="Yes","Tier 1 PRD: Discharge to a Potentially Unsafe Location, ",""),IF(AW135="Yes","Tier 1 PRD: On-Site Shelter-In-Place or On-Site Evacuation, ",""),IF(AX135="Yes","Tier 1 PRD: Public Protective Measures, ",""),IF(AY135="Yes","Tier 1 Upset Emission: Rainout, ",""),IF(AZ135="Yes","Tier 1 Upset Emission: Discharge to a Potentially Unsafe Location, ",""),IF(BA135="Yes","Tier 1 Upset Emission: On-Site Shelter-In-Place or On-Site Evacuation, ",""),IF(BB135="Yes","Tier 1 Upset Emission: Public Protective Measures, ",""),IF(BC135="Category 1","Tier 1 TRC-1, ",""),IF(BC135="Category 2","Tier 1 TRC-2, ",""),IF(BC135="Category 3","Tier 1 TRC-3, ",""),IF(BC135="Category 4","Tier 1 TRC-4, ",""),IF(BC135="Category 5","Tier 1 TRC-5, ",""),IF(BC135="Category 6","Tier 1 TRC-6, ",""),IF(BC135="Category 7","Tier 1 TRC-7, ",""),IF(BD135="Indoor","Indoor Release, ",""),IF(BD135="Outdoor","Outdoor Release, ",""),IF(OR(BE135="Category 1",BE135="Category 2",BE135="Category 3",BE135="Category 4",BE135="Category 5",BE135="Category 7",BE135="Category 8"),"Tier 1 Multiple TRC, ",""),
IF(SUM(BG135:BH135)&gt;0,"Tier 2 Injuries, ",""),IF(BI135="Yes","Tier 2 Fire, ",""),IF(BJ135="Yes","Tier 2 Explosion, ",""),IF(BK135="Directly to Atmosphere","Tier 2 PRD: Directly to Atmosphere, ",""),IF(BK135="via Downstream Destructive Device","Tier 2 PRD: via Downstream Destructive Device, ",""),IF(BL135="Yes","Tier 2 PRD: Rainout, ",""),IF(BM135="Yes","Tier 2 PRD: Discharge to a Potentially Unsafe Location, ",""),IF(BN135="Yes","Tier 2 PRD: On-Site Shelter-In-Place or On-Site Evacuation, ",""),IF(BO135="Yes","Tier 2 PRD: Public Protective Measures, ",""),IF(BP135="Yes","Tier 2 Upset Emission: Rainout, ",""),IF(BQ135="Yes","Tier 2 Upset Emission: Discharge to a Potentially Unsafe Location, ",""),IF(BR135="Yes","Tier 2 Upset Emission: On-Site Shelter-In-Place or On-Site Evacuation, ",""),IF(BS135="Yes","Tier 2 Upset Emission: Public Protective Measures, ",""),IF(BT135="Category 1","Tier 2 TRC-1, ",""),IF(BT135="Category 2","Tier 2 TRC-2, ",""),IF(BT135="Category 3","Tier 2 TRC-3, ",""),IF(BT135="Category 4","Tier 2 TRC-4, ",""),IF(BT135="Category 5","Tier 2 TRC-5, ",""),IF(BT135="Category 6","Tier 2 TRC-6, ",""),IF(BT135="Category 7","Tier 2 TRC-7, ",""),IF(BT135="Category 8","Tier 2 TRC-8, ",""),IF(BU135="Indoor","Indoor Release, ",""),IF(BU135="Outdoor","Outdoor Release, ",""),IF(OR(BV135="Category 1",BV135="Category 2",BV135="Category 3",BV135="Category 4",BV135="Category 5",BV135="Category 7",BV135="Category 8"),"Tier 2 Multiple TRC, ","")))</f>
        <v/>
      </c>
      <c r="CG135" s="72" t="str">
        <f t="shared" si="17"/>
        <v/>
      </c>
      <c r="CH135" s="95"/>
      <c r="CI135" s="27" t="e">
        <f>VLOOKUP(B135,Facility_Information!$B$6:$O$136,14,FALSE)</f>
        <v>#N/A</v>
      </c>
      <c r="CJ135">
        <f t="shared" si="18"/>
        <v>0</v>
      </c>
      <c r="CK135">
        <f t="shared" si="19"/>
        <v>0</v>
      </c>
      <c r="CL135">
        <f>IF(CK135&gt;0,SUM($CK$6:CK135),0)</f>
        <v>0</v>
      </c>
      <c r="CM135" s="182" t="str">
        <f t="shared" ref="CM135:CM198" si="24">IF(CK135=1,HYPERLINK("#Event_Sharing!C5","Click here to enter Event Sharing data"),"")</f>
        <v/>
      </c>
    </row>
    <row r="136" spans="1:91" ht="132" customHeight="1" x14ac:dyDescent="0.3">
      <c r="A136" s="82"/>
      <c r="B136" s="251"/>
      <c r="C136" s="215"/>
      <c r="D136" s="215"/>
      <c r="E136" s="215"/>
      <c r="F136" s="215"/>
      <c r="G136" s="216"/>
      <c r="H136" s="217"/>
      <c r="I136" s="200"/>
      <c r="J136" s="264"/>
      <c r="K136" s="140"/>
      <c r="L136" s="135"/>
      <c r="M136" s="261"/>
      <c r="N136" s="172"/>
      <c r="O136" s="160"/>
      <c r="P136" s="161"/>
      <c r="Q136" s="141"/>
      <c r="R136" s="170"/>
      <c r="S136" s="140"/>
      <c r="T136" s="67"/>
      <c r="U136" s="67"/>
      <c r="V136" s="135"/>
      <c r="W136" s="140"/>
      <c r="X136" s="135"/>
      <c r="Y136" s="134"/>
      <c r="Z136" s="67"/>
      <c r="AA136" s="67"/>
      <c r="AB136" s="135"/>
      <c r="AC136" s="141"/>
      <c r="AD136" s="115"/>
      <c r="AE136" s="115"/>
      <c r="AF136" s="269"/>
      <c r="AG136" s="134"/>
      <c r="AH136" s="67"/>
      <c r="AI136" s="67"/>
      <c r="AJ136" s="135"/>
      <c r="AK136" s="140"/>
      <c r="AL136" s="215"/>
      <c r="AM136" s="215"/>
      <c r="AN136" s="215"/>
      <c r="AO136" s="215"/>
      <c r="AP136" s="271"/>
      <c r="AQ136" s="273"/>
      <c r="AR136" s="140"/>
      <c r="AS136" s="271"/>
      <c r="AT136" s="140"/>
      <c r="AU136" s="215"/>
      <c r="AV136" s="215"/>
      <c r="AW136" s="215"/>
      <c r="AX136" s="271"/>
      <c r="AY136" s="277"/>
      <c r="AZ136" s="218"/>
      <c r="BA136" s="218"/>
      <c r="BB136" s="332"/>
      <c r="BC136" s="134"/>
      <c r="BD136" s="67"/>
      <c r="BE136" s="199"/>
      <c r="BF136" s="280"/>
      <c r="BG136" s="261"/>
      <c r="BH136" s="271"/>
      <c r="BI136" s="140"/>
      <c r="BJ136" s="271"/>
      <c r="BK136" s="140"/>
      <c r="BL136" s="215"/>
      <c r="BM136" s="215"/>
      <c r="BN136" s="215"/>
      <c r="BO136" s="271"/>
      <c r="BP136" s="134"/>
      <c r="BQ136" s="67"/>
      <c r="BR136" s="67"/>
      <c r="BS136" s="135"/>
      <c r="BT136" s="134"/>
      <c r="BU136" s="67"/>
      <c r="BV136" s="199"/>
      <c r="BW136" s="280"/>
      <c r="BX136" s="334" t="str">
        <f t="shared" si="20"/>
        <v/>
      </c>
      <c r="BY136" s="134"/>
      <c r="BZ136" s="67"/>
      <c r="CA136" s="67"/>
      <c r="CB136" s="67"/>
      <c r="CC136" s="67"/>
      <c r="CD136" s="252" t="str">
        <f t="shared" si="21"/>
        <v/>
      </c>
      <c r="CE136" s="197" t="str">
        <f t="shared" si="22"/>
        <v/>
      </c>
      <c r="CF136" s="327" t="str">
        <f t="shared" si="23"/>
        <v/>
      </c>
      <c r="CG136" s="72" t="str">
        <f t="shared" si="17"/>
        <v/>
      </c>
      <c r="CH136" s="95"/>
      <c r="CI136" s="27" t="e">
        <f>VLOOKUP(B136,Facility_Information!$B$6:$O$136,14,FALSE)</f>
        <v>#N/A</v>
      </c>
      <c r="CJ136">
        <f t="shared" si="18"/>
        <v>0</v>
      </c>
      <c r="CK136">
        <f t="shared" si="19"/>
        <v>0</v>
      </c>
      <c r="CL136">
        <f>IF(CK136&gt;0,SUM($CK$6:CK136),0)</f>
        <v>0</v>
      </c>
      <c r="CM136" s="182" t="str">
        <f t="shared" si="24"/>
        <v/>
      </c>
    </row>
    <row r="137" spans="1:91" ht="132" customHeight="1" x14ac:dyDescent="0.3">
      <c r="A137" s="82"/>
      <c r="B137" s="251"/>
      <c r="C137" s="215"/>
      <c r="D137" s="215"/>
      <c r="E137" s="215"/>
      <c r="F137" s="215"/>
      <c r="G137" s="216"/>
      <c r="H137" s="217"/>
      <c r="I137" s="200"/>
      <c r="J137" s="264"/>
      <c r="K137" s="140"/>
      <c r="L137" s="135"/>
      <c r="M137" s="261"/>
      <c r="N137" s="172"/>
      <c r="O137" s="160"/>
      <c r="P137" s="161"/>
      <c r="Q137" s="141"/>
      <c r="R137" s="170"/>
      <c r="S137" s="140"/>
      <c r="T137" s="67"/>
      <c r="U137" s="67"/>
      <c r="V137" s="135"/>
      <c r="W137" s="140"/>
      <c r="X137" s="135"/>
      <c r="Y137" s="134"/>
      <c r="Z137" s="67"/>
      <c r="AA137" s="67"/>
      <c r="AB137" s="135"/>
      <c r="AC137" s="141"/>
      <c r="AD137" s="115"/>
      <c r="AE137" s="115"/>
      <c r="AF137" s="269"/>
      <c r="AG137" s="134"/>
      <c r="AH137" s="67"/>
      <c r="AI137" s="67"/>
      <c r="AJ137" s="135"/>
      <c r="AK137" s="140"/>
      <c r="AL137" s="215"/>
      <c r="AM137" s="215"/>
      <c r="AN137" s="215"/>
      <c r="AO137" s="215"/>
      <c r="AP137" s="271"/>
      <c r="AQ137" s="273"/>
      <c r="AR137" s="140"/>
      <c r="AS137" s="271"/>
      <c r="AT137" s="140"/>
      <c r="AU137" s="215"/>
      <c r="AV137" s="215"/>
      <c r="AW137" s="215"/>
      <c r="AX137" s="271"/>
      <c r="AY137" s="277"/>
      <c r="AZ137" s="218"/>
      <c r="BA137" s="218"/>
      <c r="BB137" s="332"/>
      <c r="BC137" s="134"/>
      <c r="BD137" s="67"/>
      <c r="BE137" s="199"/>
      <c r="BF137" s="280"/>
      <c r="BG137" s="261"/>
      <c r="BH137" s="271"/>
      <c r="BI137" s="140"/>
      <c r="BJ137" s="271"/>
      <c r="BK137" s="140"/>
      <c r="BL137" s="215"/>
      <c r="BM137" s="215"/>
      <c r="BN137" s="215"/>
      <c r="BO137" s="271"/>
      <c r="BP137" s="134"/>
      <c r="BQ137" s="67"/>
      <c r="BR137" s="67"/>
      <c r="BS137" s="135"/>
      <c r="BT137" s="134"/>
      <c r="BU137" s="67"/>
      <c r="BV137" s="199"/>
      <c r="BW137" s="280"/>
      <c r="BX137" s="334" t="str">
        <f t="shared" si="20"/>
        <v/>
      </c>
      <c r="BY137" s="134"/>
      <c r="BZ137" s="67"/>
      <c r="CA137" s="67"/>
      <c r="CB137" s="67"/>
      <c r="CC137" s="67"/>
      <c r="CD137" s="252" t="str">
        <f t="shared" si="21"/>
        <v/>
      </c>
      <c r="CE137" s="197" t="str">
        <f t="shared" si="22"/>
        <v/>
      </c>
      <c r="CF137" s="327" t="str">
        <f t="shared" si="23"/>
        <v/>
      </c>
      <c r="CG137" s="72" t="str">
        <f t="shared" si="17"/>
        <v/>
      </c>
      <c r="CH137" s="95"/>
      <c r="CI137" s="27" t="e">
        <f>VLOOKUP(B137,Facility_Information!$B$6:$O$136,14,FALSE)</f>
        <v>#N/A</v>
      </c>
      <c r="CJ137">
        <f t="shared" si="18"/>
        <v>0</v>
      </c>
      <c r="CK137">
        <f t="shared" si="19"/>
        <v>0</v>
      </c>
      <c r="CL137">
        <f>IF(CK137&gt;0,SUM($CK$6:CK137),0)</f>
        <v>0</v>
      </c>
      <c r="CM137" s="182" t="str">
        <f t="shared" si="24"/>
        <v/>
      </c>
    </row>
    <row r="138" spans="1:91" ht="132" customHeight="1" x14ac:dyDescent="0.3">
      <c r="A138" s="82"/>
      <c r="B138" s="251"/>
      <c r="C138" s="215"/>
      <c r="D138" s="215"/>
      <c r="E138" s="215"/>
      <c r="F138" s="215"/>
      <c r="G138" s="216"/>
      <c r="H138" s="217"/>
      <c r="I138" s="200"/>
      <c r="J138" s="264"/>
      <c r="K138" s="140"/>
      <c r="L138" s="135"/>
      <c r="M138" s="261"/>
      <c r="N138" s="172"/>
      <c r="O138" s="160"/>
      <c r="P138" s="161"/>
      <c r="Q138" s="141"/>
      <c r="R138" s="170"/>
      <c r="S138" s="140"/>
      <c r="T138" s="67"/>
      <c r="U138" s="67"/>
      <c r="V138" s="135"/>
      <c r="W138" s="140"/>
      <c r="X138" s="135"/>
      <c r="Y138" s="134"/>
      <c r="Z138" s="67"/>
      <c r="AA138" s="67"/>
      <c r="AB138" s="135"/>
      <c r="AC138" s="141"/>
      <c r="AD138" s="115"/>
      <c r="AE138" s="115"/>
      <c r="AF138" s="269"/>
      <c r="AG138" s="134"/>
      <c r="AH138" s="67"/>
      <c r="AI138" s="67"/>
      <c r="AJ138" s="135"/>
      <c r="AK138" s="140"/>
      <c r="AL138" s="215"/>
      <c r="AM138" s="215"/>
      <c r="AN138" s="215"/>
      <c r="AO138" s="215"/>
      <c r="AP138" s="271"/>
      <c r="AQ138" s="273"/>
      <c r="AR138" s="140"/>
      <c r="AS138" s="271"/>
      <c r="AT138" s="140"/>
      <c r="AU138" s="215"/>
      <c r="AV138" s="215"/>
      <c r="AW138" s="215"/>
      <c r="AX138" s="271"/>
      <c r="AY138" s="277"/>
      <c r="AZ138" s="218"/>
      <c r="BA138" s="218"/>
      <c r="BB138" s="332"/>
      <c r="BC138" s="134"/>
      <c r="BD138" s="67"/>
      <c r="BE138" s="199"/>
      <c r="BF138" s="280"/>
      <c r="BG138" s="261"/>
      <c r="BH138" s="271"/>
      <c r="BI138" s="140"/>
      <c r="BJ138" s="271"/>
      <c r="BK138" s="140"/>
      <c r="BL138" s="215"/>
      <c r="BM138" s="215"/>
      <c r="BN138" s="215"/>
      <c r="BO138" s="271"/>
      <c r="BP138" s="134"/>
      <c r="BQ138" s="67"/>
      <c r="BR138" s="67"/>
      <c r="BS138" s="135"/>
      <c r="BT138" s="134"/>
      <c r="BU138" s="67"/>
      <c r="BV138" s="199"/>
      <c r="BW138" s="280"/>
      <c r="BX138" s="334" t="str">
        <f t="shared" si="20"/>
        <v/>
      </c>
      <c r="BY138" s="134"/>
      <c r="BZ138" s="67"/>
      <c r="CA138" s="67"/>
      <c r="CB138" s="67"/>
      <c r="CC138" s="67"/>
      <c r="CD138" s="252" t="str">
        <f t="shared" si="21"/>
        <v/>
      </c>
      <c r="CE138" s="197" t="str">
        <f t="shared" si="22"/>
        <v/>
      </c>
      <c r="CF138" s="327" t="str">
        <f t="shared" si="23"/>
        <v/>
      </c>
      <c r="CG138" s="72" t="str">
        <f t="shared" si="17"/>
        <v/>
      </c>
      <c r="CH138" s="95"/>
      <c r="CI138" s="27" t="e">
        <f>VLOOKUP(B138,Facility_Information!$B$6:$O$136,14,FALSE)</f>
        <v>#N/A</v>
      </c>
      <c r="CJ138">
        <f t="shared" si="18"/>
        <v>0</v>
      </c>
      <c r="CK138">
        <f t="shared" si="19"/>
        <v>0</v>
      </c>
      <c r="CL138">
        <f>IF(CK138&gt;0,SUM($CK$6:CK138),0)</f>
        <v>0</v>
      </c>
      <c r="CM138" s="182" t="str">
        <f t="shared" si="24"/>
        <v/>
      </c>
    </row>
    <row r="139" spans="1:91" ht="132" customHeight="1" x14ac:dyDescent="0.3">
      <c r="A139" s="82"/>
      <c r="B139" s="251"/>
      <c r="C139" s="215"/>
      <c r="D139" s="215"/>
      <c r="E139" s="215"/>
      <c r="F139" s="215"/>
      <c r="G139" s="216"/>
      <c r="H139" s="217"/>
      <c r="I139" s="200"/>
      <c r="J139" s="264"/>
      <c r="K139" s="140"/>
      <c r="L139" s="135"/>
      <c r="M139" s="261"/>
      <c r="N139" s="172"/>
      <c r="O139" s="160"/>
      <c r="P139" s="161"/>
      <c r="Q139" s="141"/>
      <c r="R139" s="170"/>
      <c r="S139" s="140"/>
      <c r="T139" s="67"/>
      <c r="U139" s="67"/>
      <c r="V139" s="135"/>
      <c r="W139" s="140"/>
      <c r="X139" s="135"/>
      <c r="Y139" s="134"/>
      <c r="Z139" s="67"/>
      <c r="AA139" s="67"/>
      <c r="AB139" s="135"/>
      <c r="AC139" s="141"/>
      <c r="AD139" s="115"/>
      <c r="AE139" s="115"/>
      <c r="AF139" s="269"/>
      <c r="AG139" s="134"/>
      <c r="AH139" s="67"/>
      <c r="AI139" s="67"/>
      <c r="AJ139" s="135"/>
      <c r="AK139" s="140"/>
      <c r="AL139" s="215"/>
      <c r="AM139" s="215"/>
      <c r="AN139" s="215"/>
      <c r="AO139" s="215"/>
      <c r="AP139" s="271"/>
      <c r="AQ139" s="273"/>
      <c r="AR139" s="140"/>
      <c r="AS139" s="271"/>
      <c r="AT139" s="140"/>
      <c r="AU139" s="215"/>
      <c r="AV139" s="215"/>
      <c r="AW139" s="215"/>
      <c r="AX139" s="271"/>
      <c r="AY139" s="277"/>
      <c r="AZ139" s="218"/>
      <c r="BA139" s="218"/>
      <c r="BB139" s="332"/>
      <c r="BC139" s="134"/>
      <c r="BD139" s="67"/>
      <c r="BE139" s="199"/>
      <c r="BF139" s="280"/>
      <c r="BG139" s="261"/>
      <c r="BH139" s="271"/>
      <c r="BI139" s="140"/>
      <c r="BJ139" s="271"/>
      <c r="BK139" s="140"/>
      <c r="BL139" s="215"/>
      <c r="BM139" s="215"/>
      <c r="BN139" s="215"/>
      <c r="BO139" s="271"/>
      <c r="BP139" s="134"/>
      <c r="BQ139" s="67"/>
      <c r="BR139" s="67"/>
      <c r="BS139" s="135"/>
      <c r="BT139" s="134"/>
      <c r="BU139" s="67"/>
      <c r="BV139" s="199"/>
      <c r="BW139" s="280"/>
      <c r="BX139" s="334" t="str">
        <f t="shared" si="20"/>
        <v/>
      </c>
      <c r="BY139" s="134"/>
      <c r="BZ139" s="67"/>
      <c r="CA139" s="67"/>
      <c r="CB139" s="67"/>
      <c r="CC139" s="67"/>
      <c r="CD139" s="252" t="str">
        <f t="shared" si="21"/>
        <v/>
      </c>
      <c r="CE139" s="197" t="str">
        <f t="shared" si="22"/>
        <v/>
      </c>
      <c r="CF139" s="327" t="str">
        <f t="shared" si="23"/>
        <v/>
      </c>
      <c r="CG139" s="72" t="str">
        <f t="shared" si="17"/>
        <v/>
      </c>
      <c r="CH139" s="95"/>
      <c r="CI139" s="27" t="e">
        <f>VLOOKUP(B139,Facility_Information!$B$6:$O$136,14,FALSE)</f>
        <v>#N/A</v>
      </c>
      <c r="CJ139">
        <f t="shared" si="18"/>
        <v>0</v>
      </c>
      <c r="CK139">
        <f t="shared" si="19"/>
        <v>0</v>
      </c>
      <c r="CL139">
        <f>IF(CK139&gt;0,SUM($CK$6:CK139),0)</f>
        <v>0</v>
      </c>
      <c r="CM139" s="182" t="str">
        <f t="shared" si="24"/>
        <v/>
      </c>
    </row>
    <row r="140" spans="1:91" ht="132" customHeight="1" x14ac:dyDescent="0.3">
      <c r="A140" s="82"/>
      <c r="B140" s="251"/>
      <c r="C140" s="215"/>
      <c r="D140" s="215"/>
      <c r="E140" s="215"/>
      <c r="F140" s="215"/>
      <c r="G140" s="216"/>
      <c r="H140" s="217"/>
      <c r="I140" s="200"/>
      <c r="J140" s="264"/>
      <c r="K140" s="140"/>
      <c r="L140" s="135"/>
      <c r="M140" s="261"/>
      <c r="N140" s="172"/>
      <c r="O140" s="160"/>
      <c r="P140" s="161"/>
      <c r="Q140" s="141"/>
      <c r="R140" s="170"/>
      <c r="S140" s="140"/>
      <c r="T140" s="67"/>
      <c r="U140" s="67"/>
      <c r="V140" s="135"/>
      <c r="W140" s="140"/>
      <c r="X140" s="135"/>
      <c r="Y140" s="134"/>
      <c r="Z140" s="67"/>
      <c r="AA140" s="67"/>
      <c r="AB140" s="135"/>
      <c r="AC140" s="141"/>
      <c r="AD140" s="115"/>
      <c r="AE140" s="115"/>
      <c r="AF140" s="269"/>
      <c r="AG140" s="134"/>
      <c r="AH140" s="67"/>
      <c r="AI140" s="67"/>
      <c r="AJ140" s="135"/>
      <c r="AK140" s="140"/>
      <c r="AL140" s="215"/>
      <c r="AM140" s="215"/>
      <c r="AN140" s="215"/>
      <c r="AO140" s="215"/>
      <c r="AP140" s="271"/>
      <c r="AQ140" s="273"/>
      <c r="AR140" s="140"/>
      <c r="AS140" s="271"/>
      <c r="AT140" s="140"/>
      <c r="AU140" s="215"/>
      <c r="AV140" s="215"/>
      <c r="AW140" s="215"/>
      <c r="AX140" s="271"/>
      <c r="AY140" s="277"/>
      <c r="AZ140" s="218"/>
      <c r="BA140" s="218"/>
      <c r="BB140" s="332"/>
      <c r="BC140" s="134"/>
      <c r="BD140" s="67"/>
      <c r="BE140" s="199"/>
      <c r="BF140" s="280"/>
      <c r="BG140" s="261"/>
      <c r="BH140" s="271"/>
      <c r="BI140" s="140"/>
      <c r="BJ140" s="271"/>
      <c r="BK140" s="140"/>
      <c r="BL140" s="215"/>
      <c r="BM140" s="215"/>
      <c r="BN140" s="215"/>
      <c r="BO140" s="271"/>
      <c r="BP140" s="134"/>
      <c r="BQ140" s="67"/>
      <c r="BR140" s="67"/>
      <c r="BS140" s="135"/>
      <c r="BT140" s="134"/>
      <c r="BU140" s="67"/>
      <c r="BV140" s="199"/>
      <c r="BW140" s="280"/>
      <c r="BX140" s="334" t="str">
        <f t="shared" si="20"/>
        <v/>
      </c>
      <c r="BY140" s="134"/>
      <c r="BZ140" s="67"/>
      <c r="CA140" s="67"/>
      <c r="CB140" s="67"/>
      <c r="CC140" s="67"/>
      <c r="CD140" s="252" t="str">
        <f t="shared" si="21"/>
        <v/>
      </c>
      <c r="CE140" s="197" t="str">
        <f t="shared" si="22"/>
        <v/>
      </c>
      <c r="CF140" s="327" t="str">
        <f t="shared" si="23"/>
        <v/>
      </c>
      <c r="CG140" s="72" t="str">
        <f t="shared" ref="CG140:CG203" si="25">IF(COUNTA(BG140:BV140)&gt;0,1,"")</f>
        <v/>
      </c>
      <c r="CH140" s="95"/>
      <c r="CI140" s="27" t="e">
        <f>VLOOKUP(B140,Facility_Information!$B$6:$O$136,14,FALSE)</f>
        <v>#N/A</v>
      </c>
      <c r="CJ140">
        <f t="shared" si="18"/>
        <v>0</v>
      </c>
      <c r="CK140">
        <f t="shared" si="19"/>
        <v>0</v>
      </c>
      <c r="CL140">
        <f>IF(CK140&gt;0,SUM($CK$6:CK140),0)</f>
        <v>0</v>
      </c>
      <c r="CM140" s="182" t="str">
        <f t="shared" si="24"/>
        <v/>
      </c>
    </row>
    <row r="141" spans="1:91" ht="132" customHeight="1" x14ac:dyDescent="0.3">
      <c r="A141" s="82"/>
      <c r="B141" s="251"/>
      <c r="C141" s="215"/>
      <c r="D141" s="215"/>
      <c r="E141" s="215"/>
      <c r="F141" s="215"/>
      <c r="G141" s="216"/>
      <c r="H141" s="217"/>
      <c r="I141" s="200"/>
      <c r="J141" s="264"/>
      <c r="K141" s="140"/>
      <c r="L141" s="135"/>
      <c r="M141" s="261"/>
      <c r="N141" s="172"/>
      <c r="O141" s="160"/>
      <c r="P141" s="161"/>
      <c r="Q141" s="141"/>
      <c r="R141" s="170"/>
      <c r="S141" s="140"/>
      <c r="T141" s="67"/>
      <c r="U141" s="67"/>
      <c r="V141" s="135"/>
      <c r="W141" s="140"/>
      <c r="X141" s="135"/>
      <c r="Y141" s="134"/>
      <c r="Z141" s="67"/>
      <c r="AA141" s="67"/>
      <c r="AB141" s="135"/>
      <c r="AC141" s="141"/>
      <c r="AD141" s="115"/>
      <c r="AE141" s="115"/>
      <c r="AF141" s="269"/>
      <c r="AG141" s="134"/>
      <c r="AH141" s="67"/>
      <c r="AI141" s="67"/>
      <c r="AJ141" s="135"/>
      <c r="AK141" s="140"/>
      <c r="AL141" s="215"/>
      <c r="AM141" s="215"/>
      <c r="AN141" s="215"/>
      <c r="AO141" s="215"/>
      <c r="AP141" s="271"/>
      <c r="AQ141" s="273"/>
      <c r="AR141" s="140"/>
      <c r="AS141" s="271"/>
      <c r="AT141" s="140"/>
      <c r="AU141" s="215"/>
      <c r="AV141" s="215"/>
      <c r="AW141" s="215"/>
      <c r="AX141" s="271"/>
      <c r="AY141" s="277"/>
      <c r="AZ141" s="218"/>
      <c r="BA141" s="218"/>
      <c r="BB141" s="332"/>
      <c r="BC141" s="134"/>
      <c r="BD141" s="67"/>
      <c r="BE141" s="199"/>
      <c r="BF141" s="280"/>
      <c r="BG141" s="261"/>
      <c r="BH141" s="271"/>
      <c r="BI141" s="140"/>
      <c r="BJ141" s="271"/>
      <c r="BK141" s="140"/>
      <c r="BL141" s="215"/>
      <c r="BM141" s="215"/>
      <c r="BN141" s="215"/>
      <c r="BO141" s="271"/>
      <c r="BP141" s="134"/>
      <c r="BQ141" s="67"/>
      <c r="BR141" s="67"/>
      <c r="BS141" s="135"/>
      <c r="BT141" s="134"/>
      <c r="BU141" s="67"/>
      <c r="BV141" s="199"/>
      <c r="BW141" s="280"/>
      <c r="BX141" s="334" t="str">
        <f t="shared" si="20"/>
        <v/>
      </c>
      <c r="BY141" s="134"/>
      <c r="BZ141" s="67"/>
      <c r="CA141" s="67"/>
      <c r="CB141" s="67"/>
      <c r="CC141" s="67"/>
      <c r="CD141" s="252" t="str">
        <f t="shared" si="21"/>
        <v/>
      </c>
      <c r="CE141" s="197" t="str">
        <f t="shared" si="22"/>
        <v/>
      </c>
      <c r="CF141" s="327" t="str">
        <f t="shared" si="23"/>
        <v/>
      </c>
      <c r="CG141" s="72" t="str">
        <f t="shared" si="25"/>
        <v/>
      </c>
      <c r="CH141" s="95"/>
      <c r="CI141" s="27" t="e">
        <f>VLOOKUP(B141,Facility_Information!$B$6:$O$136,14,FALSE)</f>
        <v>#N/A</v>
      </c>
      <c r="CJ141">
        <f t="shared" si="18"/>
        <v>0</v>
      </c>
      <c r="CK141">
        <f t="shared" si="19"/>
        <v>0</v>
      </c>
      <c r="CL141">
        <f>IF(CK141&gt;0,SUM($CK$6:CK141),0)</f>
        <v>0</v>
      </c>
      <c r="CM141" s="182" t="str">
        <f t="shared" si="24"/>
        <v/>
      </c>
    </row>
    <row r="142" spans="1:91" ht="132" customHeight="1" x14ac:dyDescent="0.3">
      <c r="A142" s="82"/>
      <c r="B142" s="251"/>
      <c r="C142" s="215"/>
      <c r="D142" s="215"/>
      <c r="E142" s="215"/>
      <c r="F142" s="215"/>
      <c r="G142" s="216"/>
      <c r="H142" s="217"/>
      <c r="I142" s="200"/>
      <c r="J142" s="264"/>
      <c r="K142" s="140"/>
      <c r="L142" s="135"/>
      <c r="M142" s="261"/>
      <c r="N142" s="172"/>
      <c r="O142" s="160"/>
      <c r="P142" s="161"/>
      <c r="Q142" s="141"/>
      <c r="R142" s="170"/>
      <c r="S142" s="140"/>
      <c r="T142" s="67"/>
      <c r="U142" s="67"/>
      <c r="V142" s="135"/>
      <c r="W142" s="140"/>
      <c r="X142" s="135"/>
      <c r="Y142" s="134"/>
      <c r="Z142" s="67"/>
      <c r="AA142" s="67"/>
      <c r="AB142" s="135"/>
      <c r="AC142" s="141"/>
      <c r="AD142" s="115"/>
      <c r="AE142" s="115"/>
      <c r="AF142" s="269"/>
      <c r="AG142" s="134"/>
      <c r="AH142" s="67"/>
      <c r="AI142" s="67"/>
      <c r="AJ142" s="135"/>
      <c r="AK142" s="140"/>
      <c r="AL142" s="215"/>
      <c r="AM142" s="215"/>
      <c r="AN142" s="215"/>
      <c r="AO142" s="215"/>
      <c r="AP142" s="271"/>
      <c r="AQ142" s="273"/>
      <c r="AR142" s="140"/>
      <c r="AS142" s="271"/>
      <c r="AT142" s="140"/>
      <c r="AU142" s="215"/>
      <c r="AV142" s="215"/>
      <c r="AW142" s="215"/>
      <c r="AX142" s="271"/>
      <c r="AY142" s="277"/>
      <c r="AZ142" s="218"/>
      <c r="BA142" s="218"/>
      <c r="BB142" s="332"/>
      <c r="BC142" s="134"/>
      <c r="BD142" s="67"/>
      <c r="BE142" s="199"/>
      <c r="BF142" s="280"/>
      <c r="BG142" s="261"/>
      <c r="BH142" s="271"/>
      <c r="BI142" s="140"/>
      <c r="BJ142" s="271"/>
      <c r="BK142" s="140"/>
      <c r="BL142" s="215"/>
      <c r="BM142" s="215"/>
      <c r="BN142" s="215"/>
      <c r="BO142" s="271"/>
      <c r="BP142" s="134"/>
      <c r="BQ142" s="67"/>
      <c r="BR142" s="67"/>
      <c r="BS142" s="135"/>
      <c r="BT142" s="134"/>
      <c r="BU142" s="67"/>
      <c r="BV142" s="199"/>
      <c r="BW142" s="280"/>
      <c r="BX142" s="334" t="str">
        <f t="shared" si="20"/>
        <v/>
      </c>
      <c r="BY142" s="134"/>
      <c r="BZ142" s="67"/>
      <c r="CA142" s="67"/>
      <c r="CB142" s="67"/>
      <c r="CC142" s="67"/>
      <c r="CD142" s="252" t="str">
        <f t="shared" si="21"/>
        <v/>
      </c>
      <c r="CE142" s="197" t="str">
        <f t="shared" si="22"/>
        <v/>
      </c>
      <c r="CF142" s="327" t="str">
        <f t="shared" si="23"/>
        <v/>
      </c>
      <c r="CG142" s="72" t="str">
        <f t="shared" si="25"/>
        <v/>
      </c>
      <c r="CH142" s="95"/>
      <c r="CI142" s="27" t="e">
        <f>VLOOKUP(B142,Facility_Information!$B$6:$O$136,14,FALSE)</f>
        <v>#N/A</v>
      </c>
      <c r="CJ142">
        <f t="shared" si="18"/>
        <v>0</v>
      </c>
      <c r="CK142">
        <f t="shared" si="19"/>
        <v>0</v>
      </c>
      <c r="CL142">
        <f>IF(CK142&gt;0,SUM($CK$6:CK142),0)</f>
        <v>0</v>
      </c>
      <c r="CM142" s="182" t="str">
        <f t="shared" si="24"/>
        <v/>
      </c>
    </row>
    <row r="143" spans="1:91" ht="132" customHeight="1" x14ac:dyDescent="0.3">
      <c r="A143" s="82"/>
      <c r="B143" s="251"/>
      <c r="C143" s="215"/>
      <c r="D143" s="215"/>
      <c r="E143" s="215"/>
      <c r="F143" s="215"/>
      <c r="G143" s="216"/>
      <c r="H143" s="217"/>
      <c r="I143" s="200"/>
      <c r="J143" s="264"/>
      <c r="K143" s="140"/>
      <c r="L143" s="135"/>
      <c r="M143" s="261"/>
      <c r="N143" s="172"/>
      <c r="O143" s="160"/>
      <c r="P143" s="161"/>
      <c r="Q143" s="141"/>
      <c r="R143" s="170"/>
      <c r="S143" s="140"/>
      <c r="T143" s="67"/>
      <c r="U143" s="67"/>
      <c r="V143" s="135"/>
      <c r="W143" s="140"/>
      <c r="X143" s="135"/>
      <c r="Y143" s="134"/>
      <c r="Z143" s="67"/>
      <c r="AA143" s="67"/>
      <c r="AB143" s="135"/>
      <c r="AC143" s="141"/>
      <c r="AD143" s="115"/>
      <c r="AE143" s="115"/>
      <c r="AF143" s="269"/>
      <c r="AG143" s="134"/>
      <c r="AH143" s="67"/>
      <c r="AI143" s="67"/>
      <c r="AJ143" s="135"/>
      <c r="AK143" s="140"/>
      <c r="AL143" s="215"/>
      <c r="AM143" s="215"/>
      <c r="AN143" s="215"/>
      <c r="AO143" s="215"/>
      <c r="AP143" s="271"/>
      <c r="AQ143" s="273"/>
      <c r="AR143" s="140"/>
      <c r="AS143" s="271"/>
      <c r="AT143" s="140"/>
      <c r="AU143" s="215"/>
      <c r="AV143" s="215"/>
      <c r="AW143" s="215"/>
      <c r="AX143" s="271"/>
      <c r="AY143" s="277"/>
      <c r="AZ143" s="218"/>
      <c r="BA143" s="218"/>
      <c r="BB143" s="332"/>
      <c r="BC143" s="134"/>
      <c r="BD143" s="67"/>
      <c r="BE143" s="199"/>
      <c r="BF143" s="280"/>
      <c r="BG143" s="261"/>
      <c r="BH143" s="271"/>
      <c r="BI143" s="140"/>
      <c r="BJ143" s="271"/>
      <c r="BK143" s="140"/>
      <c r="BL143" s="215"/>
      <c r="BM143" s="215"/>
      <c r="BN143" s="215"/>
      <c r="BO143" s="271"/>
      <c r="BP143" s="134"/>
      <c r="BQ143" s="67"/>
      <c r="BR143" s="67"/>
      <c r="BS143" s="135"/>
      <c r="BT143" s="134"/>
      <c r="BU143" s="67"/>
      <c r="BV143" s="199"/>
      <c r="BW143" s="280"/>
      <c r="BX143" s="334" t="str">
        <f t="shared" si="20"/>
        <v/>
      </c>
      <c r="BY143" s="134"/>
      <c r="BZ143" s="67"/>
      <c r="CA143" s="67"/>
      <c r="CB143" s="67"/>
      <c r="CC143" s="67"/>
      <c r="CD143" s="252" t="str">
        <f t="shared" si="21"/>
        <v/>
      </c>
      <c r="CE143" s="197" t="str">
        <f t="shared" si="22"/>
        <v/>
      </c>
      <c r="CF143" s="327" t="str">
        <f t="shared" si="23"/>
        <v/>
      </c>
      <c r="CG143" s="72" t="str">
        <f t="shared" si="25"/>
        <v/>
      </c>
      <c r="CH143" s="95"/>
      <c r="CI143" s="27" t="e">
        <f>VLOOKUP(B143,Facility_Information!$B$6:$O$136,14,FALSE)</f>
        <v>#N/A</v>
      </c>
      <c r="CJ143">
        <f t="shared" si="18"/>
        <v>0</v>
      </c>
      <c r="CK143">
        <f t="shared" si="19"/>
        <v>0</v>
      </c>
      <c r="CL143">
        <f>IF(CK143&gt;0,SUM($CK$6:CK143),0)</f>
        <v>0</v>
      </c>
      <c r="CM143" s="182" t="str">
        <f t="shared" si="24"/>
        <v/>
      </c>
    </row>
    <row r="144" spans="1:91" ht="132" customHeight="1" x14ac:dyDescent="0.3">
      <c r="A144" s="82"/>
      <c r="B144" s="251"/>
      <c r="C144" s="215"/>
      <c r="D144" s="215"/>
      <c r="E144" s="215"/>
      <c r="F144" s="215"/>
      <c r="G144" s="216"/>
      <c r="H144" s="217"/>
      <c r="I144" s="200"/>
      <c r="J144" s="264"/>
      <c r="K144" s="140"/>
      <c r="L144" s="135"/>
      <c r="M144" s="261"/>
      <c r="N144" s="172"/>
      <c r="O144" s="160"/>
      <c r="P144" s="161"/>
      <c r="Q144" s="141"/>
      <c r="R144" s="170"/>
      <c r="S144" s="140"/>
      <c r="T144" s="67"/>
      <c r="U144" s="67"/>
      <c r="V144" s="135"/>
      <c r="W144" s="140"/>
      <c r="X144" s="135"/>
      <c r="Y144" s="134"/>
      <c r="Z144" s="67"/>
      <c r="AA144" s="67"/>
      <c r="AB144" s="135"/>
      <c r="AC144" s="141"/>
      <c r="AD144" s="115"/>
      <c r="AE144" s="115"/>
      <c r="AF144" s="269"/>
      <c r="AG144" s="134"/>
      <c r="AH144" s="67"/>
      <c r="AI144" s="67"/>
      <c r="AJ144" s="135"/>
      <c r="AK144" s="140"/>
      <c r="AL144" s="215"/>
      <c r="AM144" s="215"/>
      <c r="AN144" s="215"/>
      <c r="AO144" s="215"/>
      <c r="AP144" s="271"/>
      <c r="AQ144" s="273"/>
      <c r="AR144" s="140"/>
      <c r="AS144" s="271"/>
      <c r="AT144" s="140"/>
      <c r="AU144" s="215"/>
      <c r="AV144" s="215"/>
      <c r="AW144" s="215"/>
      <c r="AX144" s="271"/>
      <c r="AY144" s="277"/>
      <c r="AZ144" s="218"/>
      <c r="BA144" s="218"/>
      <c r="BB144" s="332"/>
      <c r="BC144" s="134"/>
      <c r="BD144" s="67"/>
      <c r="BE144" s="199"/>
      <c r="BF144" s="280"/>
      <c r="BG144" s="261"/>
      <c r="BH144" s="271"/>
      <c r="BI144" s="140"/>
      <c r="BJ144" s="271"/>
      <c r="BK144" s="140"/>
      <c r="BL144" s="215"/>
      <c r="BM144" s="215"/>
      <c r="BN144" s="215"/>
      <c r="BO144" s="271"/>
      <c r="BP144" s="134"/>
      <c r="BQ144" s="67"/>
      <c r="BR144" s="67"/>
      <c r="BS144" s="135"/>
      <c r="BT144" s="134"/>
      <c r="BU144" s="67"/>
      <c r="BV144" s="199"/>
      <c r="BW144" s="280"/>
      <c r="BX144" s="334" t="str">
        <f t="shared" si="20"/>
        <v/>
      </c>
      <c r="BY144" s="134"/>
      <c r="BZ144" s="67"/>
      <c r="CA144" s="67"/>
      <c r="CB144" s="67"/>
      <c r="CC144" s="67"/>
      <c r="CD144" s="252" t="str">
        <f t="shared" si="21"/>
        <v/>
      </c>
      <c r="CE144" s="197" t="str">
        <f t="shared" si="22"/>
        <v/>
      </c>
      <c r="CF144" s="327" t="str">
        <f t="shared" si="23"/>
        <v/>
      </c>
      <c r="CG144" s="72" t="str">
        <f t="shared" si="25"/>
        <v/>
      </c>
      <c r="CH144" s="95"/>
      <c r="CI144" s="27" t="e">
        <f>VLOOKUP(B144,Facility_Information!$B$6:$O$136,14,FALSE)</f>
        <v>#N/A</v>
      </c>
      <c r="CJ144">
        <f t="shared" si="18"/>
        <v>0</v>
      </c>
      <c r="CK144">
        <f t="shared" si="19"/>
        <v>0</v>
      </c>
      <c r="CL144">
        <f>IF(CK144&gt;0,SUM($CK$6:CK144),0)</f>
        <v>0</v>
      </c>
      <c r="CM144" s="182" t="str">
        <f t="shared" si="24"/>
        <v/>
      </c>
    </row>
    <row r="145" spans="1:91" ht="132" customHeight="1" x14ac:dyDescent="0.3">
      <c r="A145" s="82"/>
      <c r="B145" s="251"/>
      <c r="C145" s="215"/>
      <c r="D145" s="215"/>
      <c r="E145" s="215"/>
      <c r="F145" s="215"/>
      <c r="G145" s="216"/>
      <c r="H145" s="217"/>
      <c r="I145" s="200"/>
      <c r="J145" s="264"/>
      <c r="K145" s="140"/>
      <c r="L145" s="135"/>
      <c r="M145" s="261"/>
      <c r="N145" s="172"/>
      <c r="O145" s="160"/>
      <c r="P145" s="161"/>
      <c r="Q145" s="141"/>
      <c r="R145" s="170"/>
      <c r="S145" s="140"/>
      <c r="T145" s="67"/>
      <c r="U145" s="67"/>
      <c r="V145" s="135"/>
      <c r="W145" s="140"/>
      <c r="X145" s="135"/>
      <c r="Y145" s="134"/>
      <c r="Z145" s="67"/>
      <c r="AA145" s="67"/>
      <c r="AB145" s="135"/>
      <c r="AC145" s="141"/>
      <c r="AD145" s="115"/>
      <c r="AE145" s="115"/>
      <c r="AF145" s="269"/>
      <c r="AG145" s="134"/>
      <c r="AH145" s="67"/>
      <c r="AI145" s="67"/>
      <c r="AJ145" s="135"/>
      <c r="AK145" s="140"/>
      <c r="AL145" s="215"/>
      <c r="AM145" s="215"/>
      <c r="AN145" s="215"/>
      <c r="AO145" s="215"/>
      <c r="AP145" s="271"/>
      <c r="AQ145" s="273"/>
      <c r="AR145" s="140"/>
      <c r="AS145" s="271"/>
      <c r="AT145" s="140"/>
      <c r="AU145" s="215"/>
      <c r="AV145" s="215"/>
      <c r="AW145" s="215"/>
      <c r="AX145" s="271"/>
      <c r="AY145" s="277"/>
      <c r="AZ145" s="218"/>
      <c r="BA145" s="218"/>
      <c r="BB145" s="332"/>
      <c r="BC145" s="134"/>
      <c r="BD145" s="67"/>
      <c r="BE145" s="199"/>
      <c r="BF145" s="280"/>
      <c r="BG145" s="261"/>
      <c r="BH145" s="271"/>
      <c r="BI145" s="140"/>
      <c r="BJ145" s="271"/>
      <c r="BK145" s="140"/>
      <c r="BL145" s="215"/>
      <c r="BM145" s="215"/>
      <c r="BN145" s="215"/>
      <c r="BO145" s="271"/>
      <c r="BP145" s="134"/>
      <c r="BQ145" s="67"/>
      <c r="BR145" s="67"/>
      <c r="BS145" s="135"/>
      <c r="BT145" s="134"/>
      <c r="BU145" s="67"/>
      <c r="BV145" s="199"/>
      <c r="BW145" s="280"/>
      <c r="BX145" s="334" t="str">
        <f t="shared" si="20"/>
        <v/>
      </c>
      <c r="BY145" s="134"/>
      <c r="BZ145" s="67"/>
      <c r="CA145" s="67"/>
      <c r="CB145" s="67"/>
      <c r="CC145" s="67"/>
      <c r="CD145" s="252" t="str">
        <f t="shared" si="21"/>
        <v/>
      </c>
      <c r="CE145" s="197" t="str">
        <f t="shared" si="22"/>
        <v/>
      </c>
      <c r="CF145" s="327" t="str">
        <f t="shared" si="23"/>
        <v/>
      </c>
      <c r="CG145" s="72" t="str">
        <f t="shared" si="25"/>
        <v/>
      </c>
      <c r="CH145" s="95"/>
      <c r="CI145" s="27" t="e">
        <f>VLOOKUP(B145,Facility_Information!$B$6:$O$136,14,FALSE)</f>
        <v>#N/A</v>
      </c>
      <c r="CJ145">
        <f t="shared" si="18"/>
        <v>0</v>
      </c>
      <c r="CK145">
        <f t="shared" si="19"/>
        <v>0</v>
      </c>
      <c r="CL145">
        <f>IF(CK145&gt;0,SUM($CK$6:CK145),0)</f>
        <v>0</v>
      </c>
      <c r="CM145" s="182" t="str">
        <f t="shared" si="24"/>
        <v/>
      </c>
    </row>
    <row r="146" spans="1:91" ht="132" customHeight="1" x14ac:dyDescent="0.3">
      <c r="A146" s="82"/>
      <c r="B146" s="251"/>
      <c r="C146" s="215"/>
      <c r="D146" s="215"/>
      <c r="E146" s="215"/>
      <c r="F146" s="215"/>
      <c r="G146" s="216"/>
      <c r="H146" s="217"/>
      <c r="I146" s="200"/>
      <c r="J146" s="264"/>
      <c r="K146" s="140"/>
      <c r="L146" s="135"/>
      <c r="M146" s="261"/>
      <c r="N146" s="172"/>
      <c r="O146" s="160"/>
      <c r="P146" s="161"/>
      <c r="Q146" s="141"/>
      <c r="R146" s="170"/>
      <c r="S146" s="140"/>
      <c r="T146" s="67"/>
      <c r="U146" s="67"/>
      <c r="V146" s="135"/>
      <c r="W146" s="140"/>
      <c r="X146" s="135"/>
      <c r="Y146" s="134"/>
      <c r="Z146" s="67"/>
      <c r="AA146" s="67"/>
      <c r="AB146" s="135"/>
      <c r="AC146" s="141"/>
      <c r="AD146" s="115"/>
      <c r="AE146" s="115"/>
      <c r="AF146" s="269"/>
      <c r="AG146" s="134"/>
      <c r="AH146" s="67"/>
      <c r="AI146" s="67"/>
      <c r="AJ146" s="135"/>
      <c r="AK146" s="140"/>
      <c r="AL146" s="215"/>
      <c r="AM146" s="215"/>
      <c r="AN146" s="215"/>
      <c r="AO146" s="215"/>
      <c r="AP146" s="271"/>
      <c r="AQ146" s="273"/>
      <c r="AR146" s="140"/>
      <c r="AS146" s="271"/>
      <c r="AT146" s="140"/>
      <c r="AU146" s="215"/>
      <c r="AV146" s="215"/>
      <c r="AW146" s="215"/>
      <c r="AX146" s="271"/>
      <c r="AY146" s="277"/>
      <c r="AZ146" s="218"/>
      <c r="BA146" s="218"/>
      <c r="BB146" s="332"/>
      <c r="BC146" s="134"/>
      <c r="BD146" s="67"/>
      <c r="BE146" s="199"/>
      <c r="BF146" s="280"/>
      <c r="BG146" s="261"/>
      <c r="BH146" s="271"/>
      <c r="BI146" s="140"/>
      <c r="BJ146" s="271"/>
      <c r="BK146" s="140"/>
      <c r="BL146" s="215"/>
      <c r="BM146" s="215"/>
      <c r="BN146" s="215"/>
      <c r="BO146" s="271"/>
      <c r="BP146" s="134"/>
      <c r="BQ146" s="67"/>
      <c r="BR146" s="67"/>
      <c r="BS146" s="135"/>
      <c r="BT146" s="134"/>
      <c r="BU146" s="67"/>
      <c r="BV146" s="199"/>
      <c r="BW146" s="280"/>
      <c r="BX146" s="334" t="str">
        <f t="shared" si="20"/>
        <v/>
      </c>
      <c r="BY146" s="134"/>
      <c r="BZ146" s="67"/>
      <c r="CA146" s="67"/>
      <c r="CB146" s="67"/>
      <c r="CC146" s="67"/>
      <c r="CD146" s="252" t="str">
        <f t="shared" si="21"/>
        <v/>
      </c>
      <c r="CE146" s="197" t="str">
        <f t="shared" si="22"/>
        <v/>
      </c>
      <c r="CF146" s="327" t="str">
        <f t="shared" si="23"/>
        <v/>
      </c>
      <c r="CG146" s="72" t="str">
        <f t="shared" si="25"/>
        <v/>
      </c>
      <c r="CH146" s="95"/>
      <c r="CI146" s="27" t="e">
        <f>VLOOKUP(B146,Facility_Information!$B$6:$O$136,14,FALSE)</f>
        <v>#N/A</v>
      </c>
      <c r="CJ146">
        <f t="shared" si="18"/>
        <v>0</v>
      </c>
      <c r="CK146">
        <f t="shared" si="19"/>
        <v>0</v>
      </c>
      <c r="CL146">
        <f>IF(CK146&gt;0,SUM($CK$6:CK146),0)</f>
        <v>0</v>
      </c>
      <c r="CM146" s="182" t="str">
        <f t="shared" si="24"/>
        <v/>
      </c>
    </row>
    <row r="147" spans="1:91" ht="132" customHeight="1" x14ac:dyDescent="0.3">
      <c r="A147" s="82"/>
      <c r="B147" s="251"/>
      <c r="C147" s="215"/>
      <c r="D147" s="215"/>
      <c r="E147" s="215"/>
      <c r="F147" s="215"/>
      <c r="G147" s="216"/>
      <c r="H147" s="217"/>
      <c r="I147" s="200"/>
      <c r="J147" s="264"/>
      <c r="K147" s="140"/>
      <c r="L147" s="135"/>
      <c r="M147" s="261"/>
      <c r="N147" s="172"/>
      <c r="O147" s="160"/>
      <c r="P147" s="161"/>
      <c r="Q147" s="141"/>
      <c r="R147" s="170"/>
      <c r="S147" s="140"/>
      <c r="T147" s="67"/>
      <c r="U147" s="67"/>
      <c r="V147" s="135"/>
      <c r="W147" s="140"/>
      <c r="X147" s="135"/>
      <c r="Y147" s="134"/>
      <c r="Z147" s="67"/>
      <c r="AA147" s="67"/>
      <c r="AB147" s="135"/>
      <c r="AC147" s="141"/>
      <c r="AD147" s="115"/>
      <c r="AE147" s="115"/>
      <c r="AF147" s="269"/>
      <c r="AG147" s="134"/>
      <c r="AH147" s="67"/>
      <c r="AI147" s="67"/>
      <c r="AJ147" s="135"/>
      <c r="AK147" s="140"/>
      <c r="AL147" s="215"/>
      <c r="AM147" s="215"/>
      <c r="AN147" s="215"/>
      <c r="AO147" s="215"/>
      <c r="AP147" s="271"/>
      <c r="AQ147" s="273"/>
      <c r="AR147" s="140"/>
      <c r="AS147" s="271"/>
      <c r="AT147" s="140"/>
      <c r="AU147" s="215"/>
      <c r="AV147" s="215"/>
      <c r="AW147" s="215"/>
      <c r="AX147" s="271"/>
      <c r="AY147" s="277"/>
      <c r="AZ147" s="218"/>
      <c r="BA147" s="218"/>
      <c r="BB147" s="332"/>
      <c r="BC147" s="134"/>
      <c r="BD147" s="67"/>
      <c r="BE147" s="199"/>
      <c r="BF147" s="280"/>
      <c r="BG147" s="261"/>
      <c r="BH147" s="271"/>
      <c r="BI147" s="140"/>
      <c r="BJ147" s="271"/>
      <c r="BK147" s="140"/>
      <c r="BL147" s="215"/>
      <c r="BM147" s="215"/>
      <c r="BN147" s="215"/>
      <c r="BO147" s="271"/>
      <c r="BP147" s="134"/>
      <c r="BQ147" s="67"/>
      <c r="BR147" s="67"/>
      <c r="BS147" s="135"/>
      <c r="BT147" s="134"/>
      <c r="BU147" s="67"/>
      <c r="BV147" s="199"/>
      <c r="BW147" s="280"/>
      <c r="BX147" s="334" t="str">
        <f t="shared" si="20"/>
        <v/>
      </c>
      <c r="BY147" s="134"/>
      <c r="BZ147" s="67"/>
      <c r="CA147" s="67"/>
      <c r="CB147" s="67"/>
      <c r="CC147" s="67"/>
      <c r="CD147" s="252" t="str">
        <f t="shared" si="21"/>
        <v/>
      </c>
      <c r="CE147" s="197" t="str">
        <f t="shared" si="22"/>
        <v/>
      </c>
      <c r="CF147" s="327" t="str">
        <f t="shared" si="23"/>
        <v/>
      </c>
      <c r="CG147" s="72" t="str">
        <f t="shared" si="25"/>
        <v/>
      </c>
      <c r="CH147" s="95"/>
      <c r="CI147" s="27" t="e">
        <f>VLOOKUP(B147,Facility_Information!$B$6:$O$136,14,FALSE)</f>
        <v>#N/A</v>
      </c>
      <c r="CJ147">
        <f t="shared" si="18"/>
        <v>0</v>
      </c>
      <c r="CK147">
        <f t="shared" si="19"/>
        <v>0</v>
      </c>
      <c r="CL147">
        <f>IF(CK147&gt;0,SUM($CK$6:CK147),0)</f>
        <v>0</v>
      </c>
      <c r="CM147" s="182" t="str">
        <f t="shared" si="24"/>
        <v/>
      </c>
    </row>
    <row r="148" spans="1:91" ht="132" customHeight="1" x14ac:dyDescent="0.3">
      <c r="A148" s="82"/>
      <c r="B148" s="251"/>
      <c r="C148" s="215"/>
      <c r="D148" s="215"/>
      <c r="E148" s="215"/>
      <c r="F148" s="215"/>
      <c r="G148" s="216"/>
      <c r="H148" s="217"/>
      <c r="I148" s="200"/>
      <c r="J148" s="264"/>
      <c r="K148" s="140"/>
      <c r="L148" s="135"/>
      <c r="M148" s="261"/>
      <c r="N148" s="172"/>
      <c r="O148" s="160"/>
      <c r="P148" s="161"/>
      <c r="Q148" s="141"/>
      <c r="R148" s="170"/>
      <c r="S148" s="140"/>
      <c r="T148" s="67"/>
      <c r="U148" s="67"/>
      <c r="V148" s="135"/>
      <c r="W148" s="140"/>
      <c r="X148" s="135"/>
      <c r="Y148" s="134"/>
      <c r="Z148" s="67"/>
      <c r="AA148" s="67"/>
      <c r="AB148" s="135"/>
      <c r="AC148" s="141"/>
      <c r="AD148" s="115"/>
      <c r="AE148" s="115"/>
      <c r="AF148" s="269"/>
      <c r="AG148" s="134"/>
      <c r="AH148" s="67"/>
      <c r="AI148" s="67"/>
      <c r="AJ148" s="135"/>
      <c r="AK148" s="140"/>
      <c r="AL148" s="215"/>
      <c r="AM148" s="215"/>
      <c r="AN148" s="215"/>
      <c r="AO148" s="215"/>
      <c r="AP148" s="271"/>
      <c r="AQ148" s="273"/>
      <c r="AR148" s="140"/>
      <c r="AS148" s="271"/>
      <c r="AT148" s="140"/>
      <c r="AU148" s="215"/>
      <c r="AV148" s="215"/>
      <c r="AW148" s="215"/>
      <c r="AX148" s="271"/>
      <c r="AY148" s="277"/>
      <c r="AZ148" s="218"/>
      <c r="BA148" s="218"/>
      <c r="BB148" s="332"/>
      <c r="BC148" s="134"/>
      <c r="BD148" s="67"/>
      <c r="BE148" s="199"/>
      <c r="BF148" s="280"/>
      <c r="BG148" s="261"/>
      <c r="BH148" s="271"/>
      <c r="BI148" s="140"/>
      <c r="BJ148" s="271"/>
      <c r="BK148" s="140"/>
      <c r="BL148" s="215"/>
      <c r="BM148" s="215"/>
      <c r="BN148" s="215"/>
      <c r="BO148" s="271"/>
      <c r="BP148" s="134"/>
      <c r="BQ148" s="67"/>
      <c r="BR148" s="67"/>
      <c r="BS148" s="135"/>
      <c r="BT148" s="134"/>
      <c r="BU148" s="67"/>
      <c r="BV148" s="199"/>
      <c r="BW148" s="280"/>
      <c r="BX148" s="334" t="str">
        <f t="shared" si="20"/>
        <v/>
      </c>
      <c r="BY148" s="134"/>
      <c r="BZ148" s="67"/>
      <c r="CA148" s="67"/>
      <c r="CB148" s="67"/>
      <c r="CC148" s="67"/>
      <c r="CD148" s="252" t="str">
        <f t="shared" si="21"/>
        <v/>
      </c>
      <c r="CE148" s="197" t="str">
        <f t="shared" si="22"/>
        <v/>
      </c>
      <c r="CF148" s="327" t="str">
        <f t="shared" si="23"/>
        <v/>
      </c>
      <c r="CG148" s="72" t="str">
        <f t="shared" si="25"/>
        <v/>
      </c>
      <c r="CH148" s="95"/>
      <c r="CI148" s="27" t="e">
        <f>VLOOKUP(B148,Facility_Information!$B$6:$O$136,14,FALSE)</f>
        <v>#N/A</v>
      </c>
      <c r="CJ148">
        <f t="shared" si="18"/>
        <v>0</v>
      </c>
      <c r="CK148">
        <f t="shared" si="19"/>
        <v>0</v>
      </c>
      <c r="CL148">
        <f>IF(CK148&gt;0,SUM($CK$6:CK148),0)</f>
        <v>0</v>
      </c>
      <c r="CM148" s="182" t="str">
        <f t="shared" si="24"/>
        <v/>
      </c>
    </row>
    <row r="149" spans="1:91" ht="132" customHeight="1" x14ac:dyDescent="0.3">
      <c r="A149" s="82"/>
      <c r="B149" s="251"/>
      <c r="C149" s="215"/>
      <c r="D149" s="215"/>
      <c r="E149" s="215"/>
      <c r="F149" s="215"/>
      <c r="G149" s="216"/>
      <c r="H149" s="217"/>
      <c r="I149" s="200"/>
      <c r="J149" s="264"/>
      <c r="K149" s="140"/>
      <c r="L149" s="135"/>
      <c r="M149" s="261"/>
      <c r="N149" s="172"/>
      <c r="O149" s="160"/>
      <c r="P149" s="161"/>
      <c r="Q149" s="141"/>
      <c r="R149" s="170"/>
      <c r="S149" s="140"/>
      <c r="T149" s="67"/>
      <c r="U149" s="67"/>
      <c r="V149" s="135"/>
      <c r="W149" s="140"/>
      <c r="X149" s="135"/>
      <c r="Y149" s="134"/>
      <c r="Z149" s="67"/>
      <c r="AA149" s="67"/>
      <c r="AB149" s="135"/>
      <c r="AC149" s="141"/>
      <c r="AD149" s="115"/>
      <c r="AE149" s="115"/>
      <c r="AF149" s="269"/>
      <c r="AG149" s="134"/>
      <c r="AH149" s="67"/>
      <c r="AI149" s="67"/>
      <c r="AJ149" s="135"/>
      <c r="AK149" s="140"/>
      <c r="AL149" s="215"/>
      <c r="AM149" s="215"/>
      <c r="AN149" s="215"/>
      <c r="AO149" s="215"/>
      <c r="AP149" s="271"/>
      <c r="AQ149" s="273"/>
      <c r="AR149" s="140"/>
      <c r="AS149" s="271"/>
      <c r="AT149" s="140"/>
      <c r="AU149" s="215"/>
      <c r="AV149" s="215"/>
      <c r="AW149" s="215"/>
      <c r="AX149" s="271"/>
      <c r="AY149" s="277"/>
      <c r="AZ149" s="218"/>
      <c r="BA149" s="218"/>
      <c r="BB149" s="332"/>
      <c r="BC149" s="134"/>
      <c r="BD149" s="67"/>
      <c r="BE149" s="199"/>
      <c r="BF149" s="280"/>
      <c r="BG149" s="261"/>
      <c r="BH149" s="271"/>
      <c r="BI149" s="140"/>
      <c r="BJ149" s="271"/>
      <c r="BK149" s="140"/>
      <c r="BL149" s="215"/>
      <c r="BM149" s="215"/>
      <c r="BN149" s="215"/>
      <c r="BO149" s="271"/>
      <c r="BP149" s="134"/>
      <c r="BQ149" s="67"/>
      <c r="BR149" s="67"/>
      <c r="BS149" s="135"/>
      <c r="BT149" s="134"/>
      <c r="BU149" s="67"/>
      <c r="BV149" s="199"/>
      <c r="BW149" s="280"/>
      <c r="BX149" s="334" t="str">
        <f t="shared" si="20"/>
        <v/>
      </c>
      <c r="BY149" s="134"/>
      <c r="BZ149" s="67"/>
      <c r="CA149" s="67"/>
      <c r="CB149" s="67"/>
      <c r="CC149" s="67"/>
      <c r="CD149" s="252" t="str">
        <f t="shared" si="21"/>
        <v/>
      </c>
      <c r="CE149" s="197" t="str">
        <f t="shared" si="22"/>
        <v/>
      </c>
      <c r="CF149" s="327" t="str">
        <f t="shared" si="23"/>
        <v/>
      </c>
      <c r="CG149" s="72" t="str">
        <f t="shared" si="25"/>
        <v/>
      </c>
      <c r="CH149" s="95"/>
      <c r="CI149" s="27" t="e">
        <f>VLOOKUP(B149,Facility_Information!$B$6:$O$136,14,FALSE)</f>
        <v>#N/A</v>
      </c>
      <c r="CJ149">
        <f t="shared" si="18"/>
        <v>0</v>
      </c>
      <c r="CK149">
        <f t="shared" si="19"/>
        <v>0</v>
      </c>
      <c r="CL149">
        <f>IF(CK149&gt;0,SUM($CK$6:CK149),0)</f>
        <v>0</v>
      </c>
      <c r="CM149" s="182" t="str">
        <f t="shared" si="24"/>
        <v/>
      </c>
    </row>
    <row r="150" spans="1:91" ht="132" customHeight="1" x14ac:dyDescent="0.3">
      <c r="A150" s="82"/>
      <c r="B150" s="251"/>
      <c r="C150" s="215"/>
      <c r="D150" s="215"/>
      <c r="E150" s="215"/>
      <c r="F150" s="215"/>
      <c r="G150" s="216"/>
      <c r="H150" s="217"/>
      <c r="I150" s="200"/>
      <c r="J150" s="264"/>
      <c r="K150" s="140"/>
      <c r="L150" s="135"/>
      <c r="M150" s="261"/>
      <c r="N150" s="172"/>
      <c r="O150" s="160"/>
      <c r="P150" s="161"/>
      <c r="Q150" s="141"/>
      <c r="R150" s="170"/>
      <c r="S150" s="140"/>
      <c r="T150" s="67"/>
      <c r="U150" s="67"/>
      <c r="V150" s="135"/>
      <c r="W150" s="140"/>
      <c r="X150" s="135"/>
      <c r="Y150" s="134"/>
      <c r="Z150" s="67"/>
      <c r="AA150" s="67"/>
      <c r="AB150" s="135"/>
      <c r="AC150" s="141"/>
      <c r="AD150" s="115"/>
      <c r="AE150" s="115"/>
      <c r="AF150" s="269"/>
      <c r="AG150" s="134"/>
      <c r="AH150" s="67"/>
      <c r="AI150" s="67"/>
      <c r="AJ150" s="135"/>
      <c r="AK150" s="140"/>
      <c r="AL150" s="215"/>
      <c r="AM150" s="215"/>
      <c r="AN150" s="215"/>
      <c r="AO150" s="215"/>
      <c r="AP150" s="271"/>
      <c r="AQ150" s="273"/>
      <c r="AR150" s="140"/>
      <c r="AS150" s="271"/>
      <c r="AT150" s="140"/>
      <c r="AU150" s="215"/>
      <c r="AV150" s="215"/>
      <c r="AW150" s="215"/>
      <c r="AX150" s="271"/>
      <c r="AY150" s="277"/>
      <c r="AZ150" s="218"/>
      <c r="BA150" s="218"/>
      <c r="BB150" s="332"/>
      <c r="BC150" s="134"/>
      <c r="BD150" s="67"/>
      <c r="BE150" s="199"/>
      <c r="BF150" s="280"/>
      <c r="BG150" s="261"/>
      <c r="BH150" s="271"/>
      <c r="BI150" s="140"/>
      <c r="BJ150" s="271"/>
      <c r="BK150" s="140"/>
      <c r="BL150" s="215"/>
      <c r="BM150" s="215"/>
      <c r="BN150" s="215"/>
      <c r="BO150" s="271"/>
      <c r="BP150" s="134"/>
      <c r="BQ150" s="67"/>
      <c r="BR150" s="67"/>
      <c r="BS150" s="135"/>
      <c r="BT150" s="134"/>
      <c r="BU150" s="67"/>
      <c r="BV150" s="199"/>
      <c r="BW150" s="280"/>
      <c r="BX150" s="334" t="str">
        <f t="shared" si="20"/>
        <v/>
      </c>
      <c r="BY150" s="134"/>
      <c r="BZ150" s="67"/>
      <c r="CA150" s="67"/>
      <c r="CB150" s="67"/>
      <c r="CC150" s="67"/>
      <c r="CD150" s="252" t="str">
        <f t="shared" si="21"/>
        <v/>
      </c>
      <c r="CE150" s="197" t="str">
        <f t="shared" si="22"/>
        <v/>
      </c>
      <c r="CF150" s="327" t="str">
        <f t="shared" si="23"/>
        <v/>
      </c>
      <c r="CG150" s="72" t="str">
        <f t="shared" si="25"/>
        <v/>
      </c>
      <c r="CH150" s="95"/>
      <c r="CI150" s="27" t="e">
        <f>VLOOKUP(B150,Facility_Information!$B$6:$O$136,14,FALSE)</f>
        <v>#N/A</v>
      </c>
      <c r="CJ150">
        <f t="shared" si="18"/>
        <v>0</v>
      </c>
      <c r="CK150">
        <f t="shared" si="19"/>
        <v>0</v>
      </c>
      <c r="CL150">
        <f>IF(CK150&gt;0,SUM($CK$6:CK150),0)</f>
        <v>0</v>
      </c>
      <c r="CM150" s="182" t="str">
        <f t="shared" si="24"/>
        <v/>
      </c>
    </row>
    <row r="151" spans="1:91" ht="13" x14ac:dyDescent="0.3">
      <c r="A151" s="82"/>
      <c r="B151" s="251"/>
      <c r="C151" s="215"/>
      <c r="D151" s="215"/>
      <c r="E151" s="215"/>
      <c r="F151" s="215"/>
      <c r="G151" s="216"/>
      <c r="H151" s="217"/>
      <c r="I151" s="200"/>
      <c r="J151" s="264"/>
      <c r="K151" s="140"/>
      <c r="L151" s="135"/>
      <c r="M151" s="261"/>
      <c r="N151" s="172"/>
      <c r="O151" s="160"/>
      <c r="P151" s="161"/>
      <c r="Q151" s="141"/>
      <c r="R151" s="170"/>
      <c r="S151" s="140"/>
      <c r="T151" s="67"/>
      <c r="U151" s="67"/>
      <c r="V151" s="135"/>
      <c r="W151" s="140"/>
      <c r="X151" s="135"/>
      <c r="Y151" s="134"/>
      <c r="Z151" s="67"/>
      <c r="AA151" s="67"/>
      <c r="AB151" s="135"/>
      <c r="AC151" s="141"/>
      <c r="AD151" s="115"/>
      <c r="AE151" s="115"/>
      <c r="AF151" s="269"/>
      <c r="AG151" s="134"/>
      <c r="AH151" s="67"/>
      <c r="AI151" s="67"/>
      <c r="AJ151" s="135"/>
      <c r="AK151" s="140"/>
      <c r="AL151" s="215"/>
      <c r="AM151" s="215"/>
      <c r="AN151" s="215"/>
      <c r="AO151" s="215"/>
      <c r="AP151" s="271"/>
      <c r="AQ151" s="273"/>
      <c r="AR151" s="140"/>
      <c r="AS151" s="271"/>
      <c r="AT151" s="140"/>
      <c r="AU151" s="215"/>
      <c r="AV151" s="215"/>
      <c r="AW151" s="215"/>
      <c r="AX151" s="271"/>
      <c r="AY151" s="277"/>
      <c r="AZ151" s="218"/>
      <c r="BA151" s="218"/>
      <c r="BB151" s="332"/>
      <c r="BC151" s="134"/>
      <c r="BD151" s="67"/>
      <c r="BE151" s="199"/>
      <c r="BF151" s="280"/>
      <c r="BG151" s="261"/>
      <c r="BH151" s="271"/>
      <c r="BI151" s="140"/>
      <c r="BJ151" s="271"/>
      <c r="BK151" s="140"/>
      <c r="BL151" s="215"/>
      <c r="BM151" s="215"/>
      <c r="BN151" s="215"/>
      <c r="BO151" s="271"/>
      <c r="BP151" s="134"/>
      <c r="BQ151" s="67"/>
      <c r="BR151" s="67"/>
      <c r="BS151" s="135"/>
      <c r="BT151" s="134"/>
      <c r="BU151" s="67"/>
      <c r="BV151" s="199"/>
      <c r="BW151" s="280"/>
      <c r="BX151" s="334" t="str">
        <f t="shared" si="20"/>
        <v/>
      </c>
      <c r="BY151" s="134"/>
      <c r="BZ151" s="67"/>
      <c r="CA151" s="67"/>
      <c r="CB151" s="67"/>
      <c r="CC151" s="67"/>
      <c r="CD151" s="252" t="str">
        <f t="shared" si="21"/>
        <v/>
      </c>
      <c r="CE151" s="197" t="str">
        <f t="shared" si="22"/>
        <v/>
      </c>
      <c r="CF151" s="327" t="str">
        <f t="shared" si="23"/>
        <v/>
      </c>
      <c r="CG151" s="72" t="str">
        <f t="shared" si="25"/>
        <v/>
      </c>
      <c r="CH151" s="95"/>
      <c r="CI151" s="27" t="e">
        <f>VLOOKUP(B151,Facility_Information!$B$6:$O$136,14,FALSE)</f>
        <v>#N/A</v>
      </c>
      <c r="CJ151">
        <f t="shared" si="18"/>
        <v>0</v>
      </c>
      <c r="CK151">
        <f t="shared" si="19"/>
        <v>0</v>
      </c>
      <c r="CL151">
        <f>IF(CK151&gt;0,SUM($CK$6:CK151),0)</f>
        <v>0</v>
      </c>
      <c r="CM151" s="182" t="str">
        <f t="shared" si="24"/>
        <v/>
      </c>
    </row>
    <row r="152" spans="1:91" ht="13" x14ac:dyDescent="0.3">
      <c r="A152" s="82"/>
      <c r="B152" s="251"/>
      <c r="C152" s="215"/>
      <c r="D152" s="215"/>
      <c r="E152" s="215"/>
      <c r="F152" s="215"/>
      <c r="G152" s="216"/>
      <c r="H152" s="217"/>
      <c r="I152" s="200"/>
      <c r="J152" s="264"/>
      <c r="K152" s="140"/>
      <c r="L152" s="135"/>
      <c r="M152" s="261"/>
      <c r="N152" s="172"/>
      <c r="O152" s="160"/>
      <c r="P152" s="161"/>
      <c r="Q152" s="141"/>
      <c r="R152" s="170"/>
      <c r="S152" s="140"/>
      <c r="T152" s="67"/>
      <c r="U152" s="67"/>
      <c r="V152" s="135"/>
      <c r="W152" s="140"/>
      <c r="X152" s="135"/>
      <c r="Y152" s="134"/>
      <c r="Z152" s="67"/>
      <c r="AA152" s="67"/>
      <c r="AB152" s="135"/>
      <c r="AC152" s="141"/>
      <c r="AD152" s="115"/>
      <c r="AE152" s="115"/>
      <c r="AF152" s="269"/>
      <c r="AG152" s="134"/>
      <c r="AH152" s="67"/>
      <c r="AI152" s="67"/>
      <c r="AJ152" s="135"/>
      <c r="AK152" s="140"/>
      <c r="AL152" s="215"/>
      <c r="AM152" s="215"/>
      <c r="AN152" s="215"/>
      <c r="AO152" s="215"/>
      <c r="AP152" s="271"/>
      <c r="AQ152" s="273"/>
      <c r="AR152" s="140"/>
      <c r="AS152" s="271"/>
      <c r="AT152" s="140"/>
      <c r="AU152" s="215"/>
      <c r="AV152" s="215"/>
      <c r="AW152" s="215"/>
      <c r="AX152" s="271"/>
      <c r="AY152" s="277"/>
      <c r="AZ152" s="218"/>
      <c r="BA152" s="218"/>
      <c r="BB152" s="332"/>
      <c r="BC152" s="134"/>
      <c r="BD152" s="67"/>
      <c r="BE152" s="199"/>
      <c r="BF152" s="280"/>
      <c r="BG152" s="261"/>
      <c r="BH152" s="271"/>
      <c r="BI152" s="140"/>
      <c r="BJ152" s="271"/>
      <c r="BK152" s="140"/>
      <c r="BL152" s="215"/>
      <c r="BM152" s="215"/>
      <c r="BN152" s="215"/>
      <c r="BO152" s="271"/>
      <c r="BP152" s="134"/>
      <c r="BQ152" s="67"/>
      <c r="BR152" s="67"/>
      <c r="BS152" s="135"/>
      <c r="BT152" s="134"/>
      <c r="BU152" s="67"/>
      <c r="BV152" s="199"/>
      <c r="BW152" s="280"/>
      <c r="BX152" s="334" t="str">
        <f t="shared" si="20"/>
        <v/>
      </c>
      <c r="BY152" s="134"/>
      <c r="BZ152" s="67"/>
      <c r="CA152" s="67"/>
      <c r="CB152" s="67"/>
      <c r="CC152" s="67"/>
      <c r="CD152" s="252" t="str">
        <f t="shared" si="21"/>
        <v/>
      </c>
      <c r="CE152" s="197" t="str">
        <f t="shared" si="22"/>
        <v/>
      </c>
      <c r="CF152" s="327" t="str">
        <f t="shared" si="23"/>
        <v/>
      </c>
      <c r="CG152" s="72" t="str">
        <f t="shared" si="25"/>
        <v/>
      </c>
      <c r="CH152" s="95"/>
      <c r="CI152" s="27" t="e">
        <f>VLOOKUP(B152,Facility_Information!$B$6:$O$136,14,FALSE)</f>
        <v>#N/A</v>
      </c>
      <c r="CJ152">
        <f t="shared" si="18"/>
        <v>0</v>
      </c>
      <c r="CK152">
        <f t="shared" si="19"/>
        <v>0</v>
      </c>
      <c r="CL152">
        <f>IF(CK152&gt;0,SUM($CK$6:CK152),0)</f>
        <v>0</v>
      </c>
      <c r="CM152" s="182" t="str">
        <f t="shared" si="24"/>
        <v/>
      </c>
    </row>
    <row r="153" spans="1:91" ht="13" x14ac:dyDescent="0.3">
      <c r="A153" s="82"/>
      <c r="B153" s="251"/>
      <c r="C153" s="215"/>
      <c r="D153" s="215"/>
      <c r="E153" s="215"/>
      <c r="F153" s="215"/>
      <c r="G153" s="216"/>
      <c r="H153" s="217"/>
      <c r="I153" s="200"/>
      <c r="J153" s="264"/>
      <c r="K153" s="140"/>
      <c r="L153" s="135"/>
      <c r="M153" s="261"/>
      <c r="N153" s="172"/>
      <c r="O153" s="160"/>
      <c r="P153" s="161"/>
      <c r="Q153" s="141"/>
      <c r="R153" s="170"/>
      <c r="S153" s="140"/>
      <c r="T153" s="67"/>
      <c r="U153" s="67"/>
      <c r="V153" s="135"/>
      <c r="W153" s="140"/>
      <c r="X153" s="135"/>
      <c r="Y153" s="134"/>
      <c r="Z153" s="67"/>
      <c r="AA153" s="67"/>
      <c r="AB153" s="135"/>
      <c r="AC153" s="141"/>
      <c r="AD153" s="115"/>
      <c r="AE153" s="115"/>
      <c r="AF153" s="269"/>
      <c r="AG153" s="134"/>
      <c r="AH153" s="67"/>
      <c r="AI153" s="67"/>
      <c r="AJ153" s="135"/>
      <c r="AK153" s="140"/>
      <c r="AL153" s="215"/>
      <c r="AM153" s="215"/>
      <c r="AN153" s="215"/>
      <c r="AO153" s="215"/>
      <c r="AP153" s="271"/>
      <c r="AQ153" s="273"/>
      <c r="AR153" s="140"/>
      <c r="AS153" s="271"/>
      <c r="AT153" s="140"/>
      <c r="AU153" s="215"/>
      <c r="AV153" s="215"/>
      <c r="AW153" s="215"/>
      <c r="AX153" s="271"/>
      <c r="AY153" s="277"/>
      <c r="AZ153" s="218"/>
      <c r="BA153" s="218"/>
      <c r="BB153" s="332"/>
      <c r="BC153" s="134"/>
      <c r="BD153" s="67"/>
      <c r="BE153" s="199"/>
      <c r="BF153" s="280"/>
      <c r="BG153" s="261"/>
      <c r="BH153" s="271"/>
      <c r="BI153" s="140"/>
      <c r="BJ153" s="271"/>
      <c r="BK153" s="140"/>
      <c r="BL153" s="215"/>
      <c r="BM153" s="215"/>
      <c r="BN153" s="215"/>
      <c r="BO153" s="271"/>
      <c r="BP153" s="134"/>
      <c r="BQ153" s="67"/>
      <c r="BR153" s="67"/>
      <c r="BS153" s="135"/>
      <c r="BT153" s="134"/>
      <c r="BU153" s="67"/>
      <c r="BV153" s="199"/>
      <c r="BW153" s="280"/>
      <c r="BX153" s="334" t="str">
        <f t="shared" si="20"/>
        <v/>
      </c>
      <c r="BY153" s="134"/>
      <c r="BZ153" s="67"/>
      <c r="CA153" s="67"/>
      <c r="CB153" s="67"/>
      <c r="CC153" s="67"/>
      <c r="CD153" s="252" t="str">
        <f t="shared" si="21"/>
        <v/>
      </c>
      <c r="CE153" s="197" t="str">
        <f t="shared" si="22"/>
        <v/>
      </c>
      <c r="CF153" s="327" t="str">
        <f t="shared" si="23"/>
        <v/>
      </c>
      <c r="CG153" s="72" t="str">
        <f t="shared" si="25"/>
        <v/>
      </c>
      <c r="CH153" s="95"/>
      <c r="CI153" s="27" t="e">
        <f>VLOOKUP(B153,Facility_Information!$B$6:$O$136,14,FALSE)</f>
        <v>#N/A</v>
      </c>
      <c r="CJ153">
        <f t="shared" si="18"/>
        <v>0</v>
      </c>
      <c r="CK153">
        <f t="shared" si="19"/>
        <v>0</v>
      </c>
      <c r="CL153">
        <f>IF(CK153&gt;0,SUM($CK$6:CK153),0)</f>
        <v>0</v>
      </c>
      <c r="CM153" s="182" t="str">
        <f t="shared" si="24"/>
        <v/>
      </c>
    </row>
    <row r="154" spans="1:91" ht="13" x14ac:dyDescent="0.3">
      <c r="A154" s="82"/>
      <c r="B154" s="251"/>
      <c r="C154" s="215"/>
      <c r="D154" s="215"/>
      <c r="E154" s="215"/>
      <c r="F154" s="215"/>
      <c r="G154" s="216"/>
      <c r="H154" s="217"/>
      <c r="I154" s="200"/>
      <c r="J154" s="264"/>
      <c r="K154" s="140"/>
      <c r="L154" s="135"/>
      <c r="M154" s="261"/>
      <c r="N154" s="172"/>
      <c r="O154" s="160"/>
      <c r="P154" s="161"/>
      <c r="Q154" s="141"/>
      <c r="R154" s="170"/>
      <c r="S154" s="140"/>
      <c r="T154" s="67"/>
      <c r="U154" s="67"/>
      <c r="V154" s="135"/>
      <c r="W154" s="140"/>
      <c r="X154" s="135"/>
      <c r="Y154" s="134"/>
      <c r="Z154" s="67"/>
      <c r="AA154" s="67"/>
      <c r="AB154" s="135"/>
      <c r="AC154" s="141"/>
      <c r="AD154" s="115"/>
      <c r="AE154" s="115"/>
      <c r="AF154" s="269"/>
      <c r="AG154" s="134"/>
      <c r="AH154" s="67"/>
      <c r="AI154" s="67"/>
      <c r="AJ154" s="135"/>
      <c r="AK154" s="140"/>
      <c r="AL154" s="215"/>
      <c r="AM154" s="215"/>
      <c r="AN154" s="215"/>
      <c r="AO154" s="215"/>
      <c r="AP154" s="271"/>
      <c r="AQ154" s="273"/>
      <c r="AR154" s="140"/>
      <c r="AS154" s="271"/>
      <c r="AT154" s="140"/>
      <c r="AU154" s="215"/>
      <c r="AV154" s="215"/>
      <c r="AW154" s="215"/>
      <c r="AX154" s="271"/>
      <c r="AY154" s="277"/>
      <c r="AZ154" s="218"/>
      <c r="BA154" s="218"/>
      <c r="BB154" s="332"/>
      <c r="BC154" s="134"/>
      <c r="BD154" s="67"/>
      <c r="BE154" s="199"/>
      <c r="BF154" s="280"/>
      <c r="BG154" s="261"/>
      <c r="BH154" s="271"/>
      <c r="BI154" s="140"/>
      <c r="BJ154" s="271"/>
      <c r="BK154" s="140"/>
      <c r="BL154" s="215"/>
      <c r="BM154" s="215"/>
      <c r="BN154" s="215"/>
      <c r="BO154" s="271"/>
      <c r="BP154" s="134"/>
      <c r="BQ154" s="67"/>
      <c r="BR154" s="67"/>
      <c r="BS154" s="135"/>
      <c r="BT154" s="134"/>
      <c r="BU154" s="67"/>
      <c r="BV154" s="199"/>
      <c r="BW154" s="280"/>
      <c r="BX154" s="334" t="str">
        <f t="shared" si="20"/>
        <v/>
      </c>
      <c r="BY154" s="134"/>
      <c r="BZ154" s="67"/>
      <c r="CA154" s="67"/>
      <c r="CB154" s="67"/>
      <c r="CC154" s="67"/>
      <c r="CD154" s="252" t="str">
        <f t="shared" si="21"/>
        <v/>
      </c>
      <c r="CE154" s="197" t="str">
        <f t="shared" si="22"/>
        <v/>
      </c>
      <c r="CF154" s="327" t="str">
        <f t="shared" si="23"/>
        <v/>
      </c>
      <c r="CG154" s="72" t="str">
        <f t="shared" si="25"/>
        <v/>
      </c>
      <c r="CH154" s="95"/>
      <c r="CI154" s="27" t="e">
        <f>VLOOKUP(B154,Facility_Information!$B$6:$O$136,14,FALSE)</f>
        <v>#N/A</v>
      </c>
      <c r="CJ154">
        <f t="shared" si="18"/>
        <v>0</v>
      </c>
      <c r="CK154">
        <f t="shared" si="19"/>
        <v>0</v>
      </c>
      <c r="CL154">
        <f>IF(CK154&gt;0,SUM($CK$6:CK154),0)</f>
        <v>0</v>
      </c>
      <c r="CM154" s="182" t="str">
        <f t="shared" si="24"/>
        <v/>
      </c>
    </row>
    <row r="155" spans="1:91" ht="13" x14ac:dyDescent="0.3">
      <c r="A155" s="82"/>
      <c r="B155" s="251"/>
      <c r="C155" s="215"/>
      <c r="D155" s="215"/>
      <c r="E155" s="215"/>
      <c r="F155" s="215"/>
      <c r="G155" s="216"/>
      <c r="H155" s="217"/>
      <c r="I155" s="200"/>
      <c r="J155" s="264"/>
      <c r="K155" s="140"/>
      <c r="L155" s="135"/>
      <c r="M155" s="261"/>
      <c r="N155" s="172"/>
      <c r="O155" s="160"/>
      <c r="P155" s="161"/>
      <c r="Q155" s="141"/>
      <c r="R155" s="170"/>
      <c r="S155" s="140"/>
      <c r="T155" s="67"/>
      <c r="U155" s="67"/>
      <c r="V155" s="135"/>
      <c r="W155" s="140"/>
      <c r="X155" s="135"/>
      <c r="Y155" s="134"/>
      <c r="Z155" s="67"/>
      <c r="AA155" s="67"/>
      <c r="AB155" s="135"/>
      <c r="AC155" s="141"/>
      <c r="AD155" s="115"/>
      <c r="AE155" s="115"/>
      <c r="AF155" s="269"/>
      <c r="AG155" s="134"/>
      <c r="AH155" s="67"/>
      <c r="AI155" s="67"/>
      <c r="AJ155" s="135"/>
      <c r="AK155" s="140"/>
      <c r="AL155" s="215"/>
      <c r="AM155" s="215"/>
      <c r="AN155" s="215"/>
      <c r="AO155" s="215"/>
      <c r="AP155" s="271"/>
      <c r="AQ155" s="273"/>
      <c r="AR155" s="140"/>
      <c r="AS155" s="271"/>
      <c r="AT155" s="140"/>
      <c r="AU155" s="215"/>
      <c r="AV155" s="215"/>
      <c r="AW155" s="215"/>
      <c r="AX155" s="271"/>
      <c r="AY155" s="277"/>
      <c r="AZ155" s="218"/>
      <c r="BA155" s="218"/>
      <c r="BB155" s="332"/>
      <c r="BC155" s="134"/>
      <c r="BD155" s="67"/>
      <c r="BE155" s="199"/>
      <c r="BF155" s="280"/>
      <c r="BG155" s="261"/>
      <c r="BH155" s="271"/>
      <c r="BI155" s="140"/>
      <c r="BJ155" s="271"/>
      <c r="BK155" s="140"/>
      <c r="BL155" s="215"/>
      <c r="BM155" s="215"/>
      <c r="BN155" s="215"/>
      <c r="BO155" s="271"/>
      <c r="BP155" s="134"/>
      <c r="BQ155" s="67"/>
      <c r="BR155" s="67"/>
      <c r="BS155" s="135"/>
      <c r="BT155" s="134"/>
      <c r="BU155" s="67"/>
      <c r="BV155" s="199"/>
      <c r="BW155" s="280"/>
      <c r="BX155" s="334" t="str">
        <f t="shared" si="20"/>
        <v/>
      </c>
      <c r="BY155" s="134"/>
      <c r="BZ155" s="67"/>
      <c r="CA155" s="67"/>
      <c r="CB155" s="67"/>
      <c r="CC155" s="67"/>
      <c r="CD155" s="252" t="str">
        <f t="shared" si="21"/>
        <v/>
      </c>
      <c r="CE155" s="197" t="str">
        <f t="shared" si="22"/>
        <v/>
      </c>
      <c r="CF155" s="327" t="str">
        <f t="shared" si="23"/>
        <v/>
      </c>
      <c r="CG155" s="72" t="str">
        <f t="shared" si="25"/>
        <v/>
      </c>
      <c r="CH155" s="95"/>
      <c r="CI155" s="27" t="e">
        <f>VLOOKUP(B155,Facility_Information!$B$6:$O$136,14,FALSE)</f>
        <v>#N/A</v>
      </c>
      <c r="CJ155">
        <f t="shared" si="18"/>
        <v>0</v>
      </c>
      <c r="CK155">
        <f t="shared" si="19"/>
        <v>0</v>
      </c>
      <c r="CL155">
        <f>IF(CK155&gt;0,SUM($CK$6:CK155),0)</f>
        <v>0</v>
      </c>
      <c r="CM155" s="182" t="str">
        <f t="shared" si="24"/>
        <v/>
      </c>
    </row>
    <row r="156" spans="1:91" ht="13" x14ac:dyDescent="0.3">
      <c r="A156" s="82"/>
      <c r="B156" s="251"/>
      <c r="C156" s="215"/>
      <c r="D156" s="215"/>
      <c r="E156" s="215"/>
      <c r="F156" s="215"/>
      <c r="G156" s="216"/>
      <c r="H156" s="217"/>
      <c r="I156" s="200"/>
      <c r="J156" s="264"/>
      <c r="K156" s="140"/>
      <c r="L156" s="135"/>
      <c r="M156" s="261"/>
      <c r="N156" s="172"/>
      <c r="O156" s="160"/>
      <c r="P156" s="161"/>
      <c r="Q156" s="141"/>
      <c r="R156" s="170"/>
      <c r="S156" s="140"/>
      <c r="T156" s="67"/>
      <c r="U156" s="67"/>
      <c r="V156" s="135"/>
      <c r="W156" s="140"/>
      <c r="X156" s="135"/>
      <c r="Y156" s="134"/>
      <c r="Z156" s="67"/>
      <c r="AA156" s="67"/>
      <c r="AB156" s="135"/>
      <c r="AC156" s="141"/>
      <c r="AD156" s="115"/>
      <c r="AE156" s="115"/>
      <c r="AF156" s="269"/>
      <c r="AG156" s="134"/>
      <c r="AH156" s="67"/>
      <c r="AI156" s="67"/>
      <c r="AJ156" s="135"/>
      <c r="AK156" s="140"/>
      <c r="AL156" s="215"/>
      <c r="AM156" s="215"/>
      <c r="AN156" s="215"/>
      <c r="AO156" s="215"/>
      <c r="AP156" s="271"/>
      <c r="AQ156" s="273"/>
      <c r="AR156" s="140"/>
      <c r="AS156" s="271"/>
      <c r="AT156" s="140"/>
      <c r="AU156" s="215"/>
      <c r="AV156" s="215"/>
      <c r="AW156" s="215"/>
      <c r="AX156" s="271"/>
      <c r="AY156" s="277"/>
      <c r="AZ156" s="218"/>
      <c r="BA156" s="218"/>
      <c r="BB156" s="332"/>
      <c r="BC156" s="134"/>
      <c r="BD156" s="67"/>
      <c r="BE156" s="199"/>
      <c r="BF156" s="280"/>
      <c r="BG156" s="261"/>
      <c r="BH156" s="271"/>
      <c r="BI156" s="140"/>
      <c r="BJ156" s="271"/>
      <c r="BK156" s="140"/>
      <c r="BL156" s="215"/>
      <c r="BM156" s="215"/>
      <c r="BN156" s="215"/>
      <c r="BO156" s="271"/>
      <c r="BP156" s="134"/>
      <c r="BQ156" s="67"/>
      <c r="BR156" s="67"/>
      <c r="BS156" s="135"/>
      <c r="BT156" s="134"/>
      <c r="BU156" s="67"/>
      <c r="BV156" s="199"/>
      <c r="BW156" s="280"/>
      <c r="BX156" s="334" t="str">
        <f t="shared" si="20"/>
        <v/>
      </c>
      <c r="BY156" s="134"/>
      <c r="BZ156" s="67"/>
      <c r="CA156" s="67"/>
      <c r="CB156" s="67"/>
      <c r="CC156" s="67"/>
      <c r="CD156" s="252" t="str">
        <f t="shared" si="21"/>
        <v/>
      </c>
      <c r="CE156" s="197" t="str">
        <f t="shared" si="22"/>
        <v/>
      </c>
      <c r="CF156" s="327" t="str">
        <f t="shared" si="23"/>
        <v/>
      </c>
      <c r="CG156" s="72" t="str">
        <f t="shared" si="25"/>
        <v/>
      </c>
      <c r="CH156" s="95"/>
      <c r="CI156" s="27" t="e">
        <f>VLOOKUP(B156,Facility_Information!$B$6:$O$136,14,FALSE)</f>
        <v>#N/A</v>
      </c>
      <c r="CJ156">
        <f t="shared" si="18"/>
        <v>0</v>
      </c>
      <c r="CK156">
        <f t="shared" si="19"/>
        <v>0</v>
      </c>
      <c r="CL156">
        <f>IF(CK156&gt;0,SUM($CK$6:CK156),0)</f>
        <v>0</v>
      </c>
      <c r="CM156" s="182" t="str">
        <f t="shared" si="24"/>
        <v/>
      </c>
    </row>
    <row r="157" spans="1:91" ht="13" x14ac:dyDescent="0.3">
      <c r="A157" s="82"/>
      <c r="B157" s="251"/>
      <c r="C157" s="215"/>
      <c r="D157" s="215"/>
      <c r="E157" s="215"/>
      <c r="F157" s="215"/>
      <c r="G157" s="216"/>
      <c r="H157" s="217"/>
      <c r="I157" s="200"/>
      <c r="J157" s="264"/>
      <c r="K157" s="140"/>
      <c r="L157" s="135"/>
      <c r="M157" s="261"/>
      <c r="N157" s="172"/>
      <c r="O157" s="160"/>
      <c r="P157" s="161"/>
      <c r="Q157" s="141"/>
      <c r="R157" s="170"/>
      <c r="S157" s="140"/>
      <c r="T157" s="67"/>
      <c r="U157" s="67"/>
      <c r="V157" s="135"/>
      <c r="W157" s="140"/>
      <c r="X157" s="135"/>
      <c r="Y157" s="134"/>
      <c r="Z157" s="67"/>
      <c r="AA157" s="67"/>
      <c r="AB157" s="135"/>
      <c r="AC157" s="141"/>
      <c r="AD157" s="115"/>
      <c r="AE157" s="115"/>
      <c r="AF157" s="269"/>
      <c r="AG157" s="134"/>
      <c r="AH157" s="67"/>
      <c r="AI157" s="67"/>
      <c r="AJ157" s="135"/>
      <c r="AK157" s="140"/>
      <c r="AL157" s="215"/>
      <c r="AM157" s="215"/>
      <c r="AN157" s="215"/>
      <c r="AO157" s="215"/>
      <c r="AP157" s="271"/>
      <c r="AQ157" s="273"/>
      <c r="AR157" s="140"/>
      <c r="AS157" s="271"/>
      <c r="AT157" s="140"/>
      <c r="AU157" s="215"/>
      <c r="AV157" s="215"/>
      <c r="AW157" s="215"/>
      <c r="AX157" s="271"/>
      <c r="AY157" s="277"/>
      <c r="AZ157" s="218"/>
      <c r="BA157" s="218"/>
      <c r="BB157" s="332"/>
      <c r="BC157" s="134"/>
      <c r="BD157" s="67"/>
      <c r="BE157" s="199"/>
      <c r="BF157" s="280"/>
      <c r="BG157" s="261"/>
      <c r="BH157" s="271"/>
      <c r="BI157" s="140"/>
      <c r="BJ157" s="271"/>
      <c r="BK157" s="140"/>
      <c r="BL157" s="215"/>
      <c r="BM157" s="215"/>
      <c r="BN157" s="215"/>
      <c r="BO157" s="271"/>
      <c r="BP157" s="134"/>
      <c r="BQ157" s="67"/>
      <c r="BR157" s="67"/>
      <c r="BS157" s="135"/>
      <c r="BT157" s="134"/>
      <c r="BU157" s="67"/>
      <c r="BV157" s="199"/>
      <c r="BW157" s="280"/>
      <c r="BX157" s="334" t="str">
        <f t="shared" si="20"/>
        <v/>
      </c>
      <c r="BY157" s="134"/>
      <c r="BZ157" s="67"/>
      <c r="CA157" s="67"/>
      <c r="CB157" s="67"/>
      <c r="CC157" s="67"/>
      <c r="CD157" s="252" t="str">
        <f t="shared" si="21"/>
        <v/>
      </c>
      <c r="CE157" s="197" t="str">
        <f t="shared" si="22"/>
        <v/>
      </c>
      <c r="CF157" s="327" t="str">
        <f t="shared" si="23"/>
        <v/>
      </c>
      <c r="CG157" s="72" t="str">
        <f t="shared" si="25"/>
        <v/>
      </c>
      <c r="CH157" s="95"/>
      <c r="CI157" s="27" t="e">
        <f>VLOOKUP(B157,Facility_Information!$B$6:$O$136,14,FALSE)</f>
        <v>#N/A</v>
      </c>
      <c r="CJ157">
        <f t="shared" si="18"/>
        <v>0</v>
      </c>
      <c r="CK157">
        <f t="shared" si="19"/>
        <v>0</v>
      </c>
      <c r="CL157">
        <f>IF(CK157&gt;0,SUM($CK$6:CK157),0)</f>
        <v>0</v>
      </c>
      <c r="CM157" s="182" t="str">
        <f t="shared" si="24"/>
        <v/>
      </c>
    </row>
    <row r="158" spans="1:91" ht="13" x14ac:dyDescent="0.3">
      <c r="A158" s="82"/>
      <c r="B158" s="251"/>
      <c r="C158" s="215"/>
      <c r="D158" s="215"/>
      <c r="E158" s="215"/>
      <c r="F158" s="215"/>
      <c r="G158" s="216"/>
      <c r="H158" s="217"/>
      <c r="I158" s="200"/>
      <c r="J158" s="264"/>
      <c r="K158" s="140"/>
      <c r="L158" s="135"/>
      <c r="M158" s="261"/>
      <c r="N158" s="172"/>
      <c r="O158" s="160"/>
      <c r="P158" s="161"/>
      <c r="Q158" s="141"/>
      <c r="R158" s="170"/>
      <c r="S158" s="140"/>
      <c r="T158" s="67"/>
      <c r="U158" s="67"/>
      <c r="V158" s="135"/>
      <c r="W158" s="140"/>
      <c r="X158" s="135"/>
      <c r="Y158" s="134"/>
      <c r="Z158" s="67"/>
      <c r="AA158" s="67"/>
      <c r="AB158" s="135"/>
      <c r="AC158" s="141"/>
      <c r="AD158" s="115"/>
      <c r="AE158" s="115"/>
      <c r="AF158" s="269"/>
      <c r="AG158" s="134"/>
      <c r="AH158" s="67"/>
      <c r="AI158" s="67"/>
      <c r="AJ158" s="135"/>
      <c r="AK158" s="140"/>
      <c r="AL158" s="215"/>
      <c r="AM158" s="215"/>
      <c r="AN158" s="215"/>
      <c r="AO158" s="215"/>
      <c r="AP158" s="271"/>
      <c r="AQ158" s="273"/>
      <c r="AR158" s="140"/>
      <c r="AS158" s="271"/>
      <c r="AT158" s="140"/>
      <c r="AU158" s="215"/>
      <c r="AV158" s="215"/>
      <c r="AW158" s="215"/>
      <c r="AX158" s="271"/>
      <c r="AY158" s="277"/>
      <c r="AZ158" s="218"/>
      <c r="BA158" s="218"/>
      <c r="BB158" s="332"/>
      <c r="BC158" s="134"/>
      <c r="BD158" s="67"/>
      <c r="BE158" s="199"/>
      <c r="BF158" s="280"/>
      <c r="BG158" s="261"/>
      <c r="BH158" s="271"/>
      <c r="BI158" s="140"/>
      <c r="BJ158" s="271"/>
      <c r="BK158" s="140"/>
      <c r="BL158" s="215"/>
      <c r="BM158" s="215"/>
      <c r="BN158" s="215"/>
      <c r="BO158" s="271"/>
      <c r="BP158" s="134"/>
      <c r="BQ158" s="67"/>
      <c r="BR158" s="67"/>
      <c r="BS158" s="135"/>
      <c r="BT158" s="134"/>
      <c r="BU158" s="67"/>
      <c r="BV158" s="199"/>
      <c r="BW158" s="280"/>
      <c r="BX158" s="334" t="str">
        <f t="shared" si="20"/>
        <v/>
      </c>
      <c r="BY158" s="134"/>
      <c r="BZ158" s="67"/>
      <c r="CA158" s="67"/>
      <c r="CB158" s="67"/>
      <c r="CC158" s="67"/>
      <c r="CD158" s="252" t="str">
        <f t="shared" si="21"/>
        <v/>
      </c>
      <c r="CE158" s="197" t="str">
        <f t="shared" si="22"/>
        <v/>
      </c>
      <c r="CF158" s="327" t="str">
        <f t="shared" si="23"/>
        <v/>
      </c>
      <c r="CG158" s="72" t="str">
        <f t="shared" si="25"/>
        <v/>
      </c>
      <c r="CH158" s="95"/>
      <c r="CI158" s="27" t="e">
        <f>VLOOKUP(B158,Facility_Information!$B$6:$O$136,14,FALSE)</f>
        <v>#N/A</v>
      </c>
      <c r="CJ158">
        <f t="shared" si="18"/>
        <v>0</v>
      </c>
      <c r="CK158">
        <f t="shared" si="19"/>
        <v>0</v>
      </c>
      <c r="CL158">
        <f>IF(CK158&gt;0,SUM($CK$6:CK158),0)</f>
        <v>0</v>
      </c>
      <c r="CM158" s="182" t="str">
        <f t="shared" si="24"/>
        <v/>
      </c>
    </row>
    <row r="159" spans="1:91" ht="13" x14ac:dyDescent="0.3">
      <c r="A159" s="82"/>
      <c r="B159" s="251"/>
      <c r="C159" s="215"/>
      <c r="D159" s="215"/>
      <c r="E159" s="215"/>
      <c r="F159" s="215"/>
      <c r="G159" s="216"/>
      <c r="H159" s="217"/>
      <c r="I159" s="200"/>
      <c r="J159" s="264"/>
      <c r="K159" s="140"/>
      <c r="L159" s="135"/>
      <c r="M159" s="261"/>
      <c r="N159" s="172"/>
      <c r="O159" s="160"/>
      <c r="P159" s="161"/>
      <c r="Q159" s="141"/>
      <c r="R159" s="170"/>
      <c r="S159" s="140"/>
      <c r="T159" s="67"/>
      <c r="U159" s="67"/>
      <c r="V159" s="135"/>
      <c r="W159" s="140"/>
      <c r="X159" s="135"/>
      <c r="Y159" s="134"/>
      <c r="Z159" s="67"/>
      <c r="AA159" s="67"/>
      <c r="AB159" s="135"/>
      <c r="AC159" s="141"/>
      <c r="AD159" s="115"/>
      <c r="AE159" s="115"/>
      <c r="AF159" s="269"/>
      <c r="AG159" s="134"/>
      <c r="AH159" s="67"/>
      <c r="AI159" s="67"/>
      <c r="AJ159" s="135"/>
      <c r="AK159" s="140"/>
      <c r="AL159" s="215"/>
      <c r="AM159" s="215"/>
      <c r="AN159" s="215"/>
      <c r="AO159" s="215"/>
      <c r="AP159" s="271"/>
      <c r="AQ159" s="273"/>
      <c r="AR159" s="140"/>
      <c r="AS159" s="271"/>
      <c r="AT159" s="140"/>
      <c r="AU159" s="215"/>
      <c r="AV159" s="215"/>
      <c r="AW159" s="215"/>
      <c r="AX159" s="271"/>
      <c r="AY159" s="277"/>
      <c r="AZ159" s="218"/>
      <c r="BA159" s="218"/>
      <c r="BB159" s="332"/>
      <c r="BC159" s="134"/>
      <c r="BD159" s="67"/>
      <c r="BE159" s="199"/>
      <c r="BF159" s="280"/>
      <c r="BG159" s="261"/>
      <c r="BH159" s="271"/>
      <c r="BI159" s="140"/>
      <c r="BJ159" s="271"/>
      <c r="BK159" s="140"/>
      <c r="BL159" s="215"/>
      <c r="BM159" s="215"/>
      <c r="BN159" s="215"/>
      <c r="BO159" s="271"/>
      <c r="BP159" s="134"/>
      <c r="BQ159" s="67"/>
      <c r="BR159" s="67"/>
      <c r="BS159" s="135"/>
      <c r="BT159" s="134"/>
      <c r="BU159" s="67"/>
      <c r="BV159" s="199"/>
      <c r="BW159" s="280"/>
      <c r="BX159" s="334" t="str">
        <f t="shared" si="20"/>
        <v/>
      </c>
      <c r="BY159" s="134"/>
      <c r="BZ159" s="67"/>
      <c r="CA159" s="67"/>
      <c r="CB159" s="67"/>
      <c r="CC159" s="67"/>
      <c r="CD159" s="252" t="str">
        <f t="shared" si="21"/>
        <v/>
      </c>
      <c r="CE159" s="197" t="str">
        <f t="shared" si="22"/>
        <v/>
      </c>
      <c r="CF159" s="327" t="str">
        <f t="shared" si="23"/>
        <v/>
      </c>
      <c r="CG159" s="72" t="str">
        <f t="shared" si="25"/>
        <v/>
      </c>
      <c r="CH159" s="95"/>
      <c r="CI159" s="27" t="e">
        <f>VLOOKUP(B159,Facility_Information!$B$6:$O$136,14,FALSE)</f>
        <v>#N/A</v>
      </c>
      <c r="CJ159">
        <f t="shared" si="18"/>
        <v>0</v>
      </c>
      <c r="CK159">
        <f t="shared" si="19"/>
        <v>0</v>
      </c>
      <c r="CL159">
        <f>IF(CK159&gt;0,SUM($CK$6:CK159),0)</f>
        <v>0</v>
      </c>
      <c r="CM159" s="182" t="str">
        <f t="shared" si="24"/>
        <v/>
      </c>
    </row>
    <row r="160" spans="1:91" ht="13" x14ac:dyDescent="0.3">
      <c r="A160" s="82"/>
      <c r="B160" s="251"/>
      <c r="C160" s="215"/>
      <c r="D160" s="215"/>
      <c r="E160" s="215"/>
      <c r="F160" s="215"/>
      <c r="G160" s="216"/>
      <c r="H160" s="217"/>
      <c r="I160" s="200"/>
      <c r="J160" s="264"/>
      <c r="K160" s="140"/>
      <c r="L160" s="135"/>
      <c r="M160" s="261"/>
      <c r="N160" s="172"/>
      <c r="O160" s="160"/>
      <c r="P160" s="161"/>
      <c r="Q160" s="141"/>
      <c r="R160" s="170"/>
      <c r="S160" s="140"/>
      <c r="T160" s="67"/>
      <c r="U160" s="67"/>
      <c r="V160" s="135"/>
      <c r="W160" s="140"/>
      <c r="X160" s="135"/>
      <c r="Y160" s="134"/>
      <c r="Z160" s="67"/>
      <c r="AA160" s="67"/>
      <c r="AB160" s="135"/>
      <c r="AC160" s="141"/>
      <c r="AD160" s="115"/>
      <c r="AE160" s="115"/>
      <c r="AF160" s="269"/>
      <c r="AG160" s="134"/>
      <c r="AH160" s="67"/>
      <c r="AI160" s="67"/>
      <c r="AJ160" s="135"/>
      <c r="AK160" s="140"/>
      <c r="AL160" s="215"/>
      <c r="AM160" s="215"/>
      <c r="AN160" s="215"/>
      <c r="AO160" s="215"/>
      <c r="AP160" s="271"/>
      <c r="AQ160" s="273"/>
      <c r="AR160" s="140"/>
      <c r="AS160" s="271"/>
      <c r="AT160" s="140"/>
      <c r="AU160" s="215"/>
      <c r="AV160" s="215"/>
      <c r="AW160" s="215"/>
      <c r="AX160" s="271"/>
      <c r="AY160" s="277"/>
      <c r="AZ160" s="218"/>
      <c r="BA160" s="218"/>
      <c r="BB160" s="332"/>
      <c r="BC160" s="134"/>
      <c r="BD160" s="67"/>
      <c r="BE160" s="199"/>
      <c r="BF160" s="280"/>
      <c r="BG160" s="261"/>
      <c r="BH160" s="271"/>
      <c r="BI160" s="140"/>
      <c r="BJ160" s="271"/>
      <c r="BK160" s="140"/>
      <c r="BL160" s="215"/>
      <c r="BM160" s="215"/>
      <c r="BN160" s="215"/>
      <c r="BO160" s="271"/>
      <c r="BP160" s="134"/>
      <c r="BQ160" s="67"/>
      <c r="BR160" s="67"/>
      <c r="BS160" s="135"/>
      <c r="BT160" s="134"/>
      <c r="BU160" s="67"/>
      <c r="BV160" s="199"/>
      <c r="BW160" s="280"/>
      <c r="BX160" s="334" t="str">
        <f t="shared" si="20"/>
        <v/>
      </c>
      <c r="BY160" s="134"/>
      <c r="BZ160" s="67"/>
      <c r="CA160" s="67"/>
      <c r="CB160" s="67"/>
      <c r="CC160" s="67"/>
      <c r="CD160" s="252" t="str">
        <f t="shared" si="21"/>
        <v/>
      </c>
      <c r="CE160" s="197" t="str">
        <f t="shared" si="22"/>
        <v/>
      </c>
      <c r="CF160" s="327" t="str">
        <f t="shared" si="23"/>
        <v/>
      </c>
      <c r="CG160" s="72" t="str">
        <f t="shared" si="25"/>
        <v/>
      </c>
      <c r="CH160" s="95"/>
      <c r="CI160" s="27" t="e">
        <f>VLOOKUP(B160,Facility_Information!$B$6:$O$136,14,FALSE)</f>
        <v>#N/A</v>
      </c>
      <c r="CJ160">
        <f t="shared" si="18"/>
        <v>0</v>
      </c>
      <c r="CK160">
        <f t="shared" si="19"/>
        <v>0</v>
      </c>
      <c r="CL160">
        <f>IF(CK160&gt;0,SUM($CK$6:CK160),0)</f>
        <v>0</v>
      </c>
      <c r="CM160" s="182" t="str">
        <f t="shared" si="24"/>
        <v/>
      </c>
    </row>
    <row r="161" spans="1:91" ht="13" x14ac:dyDescent="0.3">
      <c r="A161" s="82"/>
      <c r="B161" s="251"/>
      <c r="C161" s="215"/>
      <c r="D161" s="215"/>
      <c r="E161" s="215"/>
      <c r="F161" s="215"/>
      <c r="G161" s="216"/>
      <c r="H161" s="217"/>
      <c r="I161" s="200"/>
      <c r="J161" s="264"/>
      <c r="K161" s="140"/>
      <c r="L161" s="135"/>
      <c r="M161" s="261"/>
      <c r="N161" s="172"/>
      <c r="O161" s="160"/>
      <c r="P161" s="161"/>
      <c r="Q161" s="141"/>
      <c r="R161" s="170"/>
      <c r="S161" s="140"/>
      <c r="T161" s="67"/>
      <c r="U161" s="67"/>
      <c r="V161" s="135"/>
      <c r="W161" s="140"/>
      <c r="X161" s="135"/>
      <c r="Y161" s="134"/>
      <c r="Z161" s="67"/>
      <c r="AA161" s="67"/>
      <c r="AB161" s="135"/>
      <c r="AC161" s="141"/>
      <c r="AD161" s="115"/>
      <c r="AE161" s="115"/>
      <c r="AF161" s="269"/>
      <c r="AG161" s="134"/>
      <c r="AH161" s="67"/>
      <c r="AI161" s="67"/>
      <c r="AJ161" s="135"/>
      <c r="AK161" s="140"/>
      <c r="AL161" s="215"/>
      <c r="AM161" s="215"/>
      <c r="AN161" s="215"/>
      <c r="AO161" s="215"/>
      <c r="AP161" s="271"/>
      <c r="AQ161" s="273"/>
      <c r="AR161" s="140"/>
      <c r="AS161" s="271"/>
      <c r="AT161" s="140"/>
      <c r="AU161" s="215"/>
      <c r="AV161" s="215"/>
      <c r="AW161" s="215"/>
      <c r="AX161" s="271"/>
      <c r="AY161" s="277"/>
      <c r="AZ161" s="218"/>
      <c r="BA161" s="218"/>
      <c r="BB161" s="332"/>
      <c r="BC161" s="134"/>
      <c r="BD161" s="67"/>
      <c r="BE161" s="199"/>
      <c r="BF161" s="280"/>
      <c r="BG161" s="261"/>
      <c r="BH161" s="271"/>
      <c r="BI161" s="140"/>
      <c r="BJ161" s="271"/>
      <c r="BK161" s="140"/>
      <c r="BL161" s="215"/>
      <c r="BM161" s="215"/>
      <c r="BN161" s="215"/>
      <c r="BO161" s="271"/>
      <c r="BP161" s="134"/>
      <c r="BQ161" s="67"/>
      <c r="BR161" s="67"/>
      <c r="BS161" s="135"/>
      <c r="BT161" s="134"/>
      <c r="BU161" s="67"/>
      <c r="BV161" s="199"/>
      <c r="BW161" s="280"/>
      <c r="BX161" s="334" t="str">
        <f t="shared" si="20"/>
        <v/>
      </c>
      <c r="BY161" s="134"/>
      <c r="BZ161" s="67"/>
      <c r="CA161" s="67"/>
      <c r="CB161" s="67"/>
      <c r="CC161" s="67"/>
      <c r="CD161" s="252" t="str">
        <f t="shared" si="21"/>
        <v/>
      </c>
      <c r="CE161" s="197" t="str">
        <f t="shared" si="22"/>
        <v/>
      </c>
      <c r="CF161" s="327" t="str">
        <f t="shared" si="23"/>
        <v/>
      </c>
      <c r="CG161" s="72" t="str">
        <f t="shared" si="25"/>
        <v/>
      </c>
      <c r="CH161" s="95"/>
      <c r="CI161" s="27" t="e">
        <f>VLOOKUP(B161,Facility_Information!$B$6:$O$136,14,FALSE)</f>
        <v>#N/A</v>
      </c>
      <c r="CJ161">
        <f t="shared" si="18"/>
        <v>0</v>
      </c>
      <c r="CK161">
        <f t="shared" si="19"/>
        <v>0</v>
      </c>
      <c r="CL161">
        <f>IF(CK161&gt;0,SUM($CK$6:CK161),0)</f>
        <v>0</v>
      </c>
      <c r="CM161" s="182" t="str">
        <f t="shared" si="24"/>
        <v/>
      </c>
    </row>
    <row r="162" spans="1:91" ht="13" x14ac:dyDescent="0.3">
      <c r="A162" s="82"/>
      <c r="B162" s="251"/>
      <c r="C162" s="215"/>
      <c r="D162" s="215"/>
      <c r="E162" s="215"/>
      <c r="F162" s="215"/>
      <c r="G162" s="216"/>
      <c r="H162" s="217"/>
      <c r="I162" s="200"/>
      <c r="J162" s="264"/>
      <c r="K162" s="140"/>
      <c r="L162" s="135"/>
      <c r="M162" s="261"/>
      <c r="N162" s="172"/>
      <c r="O162" s="160"/>
      <c r="P162" s="161"/>
      <c r="Q162" s="141"/>
      <c r="R162" s="170"/>
      <c r="S162" s="140"/>
      <c r="T162" s="67"/>
      <c r="U162" s="67"/>
      <c r="V162" s="135"/>
      <c r="W162" s="140"/>
      <c r="X162" s="135"/>
      <c r="Y162" s="134"/>
      <c r="Z162" s="67"/>
      <c r="AA162" s="67"/>
      <c r="AB162" s="135"/>
      <c r="AC162" s="141"/>
      <c r="AD162" s="115"/>
      <c r="AE162" s="115"/>
      <c r="AF162" s="269"/>
      <c r="AG162" s="134"/>
      <c r="AH162" s="67"/>
      <c r="AI162" s="67"/>
      <c r="AJ162" s="135"/>
      <c r="AK162" s="140"/>
      <c r="AL162" s="215"/>
      <c r="AM162" s="215"/>
      <c r="AN162" s="215"/>
      <c r="AO162" s="215"/>
      <c r="AP162" s="271"/>
      <c r="AQ162" s="273"/>
      <c r="AR162" s="140"/>
      <c r="AS162" s="271"/>
      <c r="AT162" s="140"/>
      <c r="AU162" s="215"/>
      <c r="AV162" s="215"/>
      <c r="AW162" s="215"/>
      <c r="AX162" s="271"/>
      <c r="AY162" s="277"/>
      <c r="AZ162" s="218"/>
      <c r="BA162" s="218"/>
      <c r="BB162" s="332"/>
      <c r="BC162" s="134"/>
      <c r="BD162" s="67"/>
      <c r="BE162" s="199"/>
      <c r="BF162" s="280"/>
      <c r="BG162" s="261"/>
      <c r="BH162" s="271"/>
      <c r="BI162" s="140"/>
      <c r="BJ162" s="271"/>
      <c r="BK162" s="140"/>
      <c r="BL162" s="215"/>
      <c r="BM162" s="215"/>
      <c r="BN162" s="215"/>
      <c r="BO162" s="271"/>
      <c r="BP162" s="134"/>
      <c r="BQ162" s="67"/>
      <c r="BR162" s="67"/>
      <c r="BS162" s="135"/>
      <c r="BT162" s="134"/>
      <c r="BU162" s="67"/>
      <c r="BV162" s="199"/>
      <c r="BW162" s="280"/>
      <c r="BX162" s="334" t="str">
        <f t="shared" si="20"/>
        <v/>
      </c>
      <c r="BY162" s="134"/>
      <c r="BZ162" s="67"/>
      <c r="CA162" s="67"/>
      <c r="CB162" s="67"/>
      <c r="CC162" s="67"/>
      <c r="CD162" s="252" t="str">
        <f t="shared" si="21"/>
        <v/>
      </c>
      <c r="CE162" s="197" t="str">
        <f t="shared" si="22"/>
        <v/>
      </c>
      <c r="CF162" s="327" t="str">
        <f t="shared" si="23"/>
        <v/>
      </c>
      <c r="CG162" s="72" t="str">
        <f t="shared" si="25"/>
        <v/>
      </c>
      <c r="CH162" s="95"/>
      <c r="CI162" s="27" t="e">
        <f>VLOOKUP(B162,Facility_Information!$B$6:$O$136,14,FALSE)</f>
        <v>#N/A</v>
      </c>
      <c r="CJ162">
        <f t="shared" si="18"/>
        <v>0</v>
      </c>
      <c r="CK162">
        <f t="shared" si="19"/>
        <v>0</v>
      </c>
      <c r="CL162">
        <f>IF(CK162&gt;0,SUM($CK$6:CK162),0)</f>
        <v>0</v>
      </c>
      <c r="CM162" s="182" t="str">
        <f t="shared" si="24"/>
        <v/>
      </c>
    </row>
    <row r="163" spans="1:91" ht="13" x14ac:dyDescent="0.3">
      <c r="A163" s="82"/>
      <c r="B163" s="251"/>
      <c r="C163" s="215"/>
      <c r="D163" s="215"/>
      <c r="E163" s="215"/>
      <c r="F163" s="215"/>
      <c r="G163" s="216"/>
      <c r="H163" s="217"/>
      <c r="I163" s="200"/>
      <c r="J163" s="264"/>
      <c r="K163" s="140"/>
      <c r="L163" s="135"/>
      <c r="M163" s="261"/>
      <c r="N163" s="172"/>
      <c r="O163" s="160"/>
      <c r="P163" s="161"/>
      <c r="Q163" s="141"/>
      <c r="R163" s="170"/>
      <c r="S163" s="140"/>
      <c r="T163" s="67"/>
      <c r="U163" s="67"/>
      <c r="V163" s="135"/>
      <c r="W163" s="140"/>
      <c r="X163" s="135"/>
      <c r="Y163" s="134"/>
      <c r="Z163" s="67"/>
      <c r="AA163" s="67"/>
      <c r="AB163" s="135"/>
      <c r="AC163" s="141"/>
      <c r="AD163" s="115"/>
      <c r="AE163" s="115"/>
      <c r="AF163" s="269"/>
      <c r="AG163" s="134"/>
      <c r="AH163" s="67"/>
      <c r="AI163" s="67"/>
      <c r="AJ163" s="135"/>
      <c r="AK163" s="140"/>
      <c r="AL163" s="215"/>
      <c r="AM163" s="215"/>
      <c r="AN163" s="215"/>
      <c r="AO163" s="215"/>
      <c r="AP163" s="271"/>
      <c r="AQ163" s="273"/>
      <c r="AR163" s="140"/>
      <c r="AS163" s="271"/>
      <c r="AT163" s="140"/>
      <c r="AU163" s="215"/>
      <c r="AV163" s="215"/>
      <c r="AW163" s="215"/>
      <c r="AX163" s="271"/>
      <c r="AY163" s="277"/>
      <c r="AZ163" s="218"/>
      <c r="BA163" s="218"/>
      <c r="BB163" s="332"/>
      <c r="BC163" s="134"/>
      <c r="BD163" s="67"/>
      <c r="BE163" s="199"/>
      <c r="BF163" s="280"/>
      <c r="BG163" s="261"/>
      <c r="BH163" s="271"/>
      <c r="BI163" s="140"/>
      <c r="BJ163" s="271"/>
      <c r="BK163" s="140"/>
      <c r="BL163" s="215"/>
      <c r="BM163" s="215"/>
      <c r="BN163" s="215"/>
      <c r="BO163" s="271"/>
      <c r="BP163" s="134"/>
      <c r="BQ163" s="67"/>
      <c r="BR163" s="67"/>
      <c r="BS163" s="135"/>
      <c r="BT163" s="134"/>
      <c r="BU163" s="67"/>
      <c r="BV163" s="199"/>
      <c r="BW163" s="280"/>
      <c r="BX163" s="334" t="str">
        <f t="shared" si="20"/>
        <v/>
      </c>
      <c r="BY163" s="134"/>
      <c r="BZ163" s="67"/>
      <c r="CA163" s="67"/>
      <c r="CB163" s="67"/>
      <c r="CC163" s="67"/>
      <c r="CD163" s="252" t="str">
        <f t="shared" si="21"/>
        <v/>
      </c>
      <c r="CE163" s="197" t="str">
        <f t="shared" si="22"/>
        <v/>
      </c>
      <c r="CF163" s="327" t="str">
        <f t="shared" si="23"/>
        <v/>
      </c>
      <c r="CG163" s="72" t="str">
        <f t="shared" si="25"/>
        <v/>
      </c>
      <c r="CH163" s="95"/>
      <c r="CI163" s="27" t="e">
        <f>VLOOKUP(B163,Facility_Information!$B$6:$O$136,14,FALSE)</f>
        <v>#N/A</v>
      </c>
      <c r="CJ163">
        <f t="shared" si="18"/>
        <v>0</v>
      </c>
      <c r="CK163">
        <f t="shared" si="19"/>
        <v>0</v>
      </c>
      <c r="CL163">
        <f>IF(CK163&gt;0,SUM($CK$6:CK163),0)</f>
        <v>0</v>
      </c>
      <c r="CM163" s="182" t="str">
        <f t="shared" si="24"/>
        <v/>
      </c>
    </row>
    <row r="164" spans="1:91" ht="13" x14ac:dyDescent="0.3">
      <c r="A164" s="82"/>
      <c r="B164" s="251"/>
      <c r="C164" s="215"/>
      <c r="D164" s="215"/>
      <c r="E164" s="215"/>
      <c r="F164" s="215"/>
      <c r="G164" s="216"/>
      <c r="H164" s="217"/>
      <c r="I164" s="200"/>
      <c r="J164" s="264"/>
      <c r="K164" s="140"/>
      <c r="L164" s="135"/>
      <c r="M164" s="261"/>
      <c r="N164" s="172"/>
      <c r="O164" s="160"/>
      <c r="P164" s="161"/>
      <c r="Q164" s="141"/>
      <c r="R164" s="170"/>
      <c r="S164" s="140"/>
      <c r="T164" s="67"/>
      <c r="U164" s="67"/>
      <c r="V164" s="135"/>
      <c r="W164" s="140"/>
      <c r="X164" s="135"/>
      <c r="Y164" s="134"/>
      <c r="Z164" s="67"/>
      <c r="AA164" s="67"/>
      <c r="AB164" s="135"/>
      <c r="AC164" s="141"/>
      <c r="AD164" s="115"/>
      <c r="AE164" s="115"/>
      <c r="AF164" s="269"/>
      <c r="AG164" s="134"/>
      <c r="AH164" s="67"/>
      <c r="AI164" s="67"/>
      <c r="AJ164" s="135"/>
      <c r="AK164" s="140"/>
      <c r="AL164" s="215"/>
      <c r="AM164" s="215"/>
      <c r="AN164" s="215"/>
      <c r="AO164" s="215"/>
      <c r="AP164" s="271"/>
      <c r="AQ164" s="273"/>
      <c r="AR164" s="140"/>
      <c r="AS164" s="271"/>
      <c r="AT164" s="140"/>
      <c r="AU164" s="215"/>
      <c r="AV164" s="215"/>
      <c r="AW164" s="215"/>
      <c r="AX164" s="271"/>
      <c r="AY164" s="277"/>
      <c r="AZ164" s="218"/>
      <c r="BA164" s="218"/>
      <c r="BB164" s="332"/>
      <c r="BC164" s="134"/>
      <c r="BD164" s="67"/>
      <c r="BE164" s="199"/>
      <c r="BF164" s="280"/>
      <c r="BG164" s="261"/>
      <c r="BH164" s="271"/>
      <c r="BI164" s="140"/>
      <c r="BJ164" s="271"/>
      <c r="BK164" s="140"/>
      <c r="BL164" s="215"/>
      <c r="BM164" s="215"/>
      <c r="BN164" s="215"/>
      <c r="BO164" s="271"/>
      <c r="BP164" s="134"/>
      <c r="BQ164" s="67"/>
      <c r="BR164" s="67"/>
      <c r="BS164" s="135"/>
      <c r="BT164" s="134"/>
      <c r="BU164" s="67"/>
      <c r="BV164" s="199"/>
      <c r="BW164" s="280"/>
      <c r="BX164" s="334" t="str">
        <f t="shared" si="20"/>
        <v/>
      </c>
      <c r="BY164" s="134"/>
      <c r="BZ164" s="67"/>
      <c r="CA164" s="67"/>
      <c r="CB164" s="67"/>
      <c r="CC164" s="67"/>
      <c r="CD164" s="252" t="str">
        <f t="shared" si="21"/>
        <v/>
      </c>
      <c r="CE164" s="197" t="str">
        <f t="shared" si="22"/>
        <v/>
      </c>
      <c r="CF164" s="327" t="str">
        <f t="shared" si="23"/>
        <v/>
      </c>
      <c r="CG164" s="72" t="str">
        <f t="shared" si="25"/>
        <v/>
      </c>
      <c r="CH164" s="95"/>
      <c r="CI164" s="27" t="e">
        <f>VLOOKUP(B164,Facility_Information!$B$6:$O$136,14,FALSE)</f>
        <v>#N/A</v>
      </c>
      <c r="CJ164">
        <f t="shared" si="18"/>
        <v>0</v>
      </c>
      <c r="CK164">
        <f t="shared" si="19"/>
        <v>0</v>
      </c>
      <c r="CL164">
        <f>IF(CK164&gt;0,SUM($CK$6:CK164),0)</f>
        <v>0</v>
      </c>
      <c r="CM164" s="182" t="str">
        <f t="shared" si="24"/>
        <v/>
      </c>
    </row>
    <row r="165" spans="1:91" ht="13" x14ac:dyDescent="0.3">
      <c r="A165" s="82"/>
      <c r="B165" s="251"/>
      <c r="C165" s="215"/>
      <c r="D165" s="215"/>
      <c r="E165" s="215"/>
      <c r="F165" s="215"/>
      <c r="G165" s="216"/>
      <c r="H165" s="217"/>
      <c r="I165" s="200"/>
      <c r="J165" s="264"/>
      <c r="K165" s="140"/>
      <c r="L165" s="135"/>
      <c r="M165" s="261"/>
      <c r="N165" s="172"/>
      <c r="O165" s="160"/>
      <c r="P165" s="161"/>
      <c r="Q165" s="141"/>
      <c r="R165" s="170"/>
      <c r="S165" s="140"/>
      <c r="T165" s="67"/>
      <c r="U165" s="67"/>
      <c r="V165" s="135"/>
      <c r="W165" s="140"/>
      <c r="X165" s="135"/>
      <c r="Y165" s="134"/>
      <c r="Z165" s="67"/>
      <c r="AA165" s="67"/>
      <c r="AB165" s="135"/>
      <c r="AC165" s="141"/>
      <c r="AD165" s="115"/>
      <c r="AE165" s="115"/>
      <c r="AF165" s="269"/>
      <c r="AG165" s="134"/>
      <c r="AH165" s="67"/>
      <c r="AI165" s="67"/>
      <c r="AJ165" s="135"/>
      <c r="AK165" s="140"/>
      <c r="AL165" s="215"/>
      <c r="AM165" s="215"/>
      <c r="AN165" s="215"/>
      <c r="AO165" s="215"/>
      <c r="AP165" s="271"/>
      <c r="AQ165" s="273"/>
      <c r="AR165" s="140"/>
      <c r="AS165" s="271"/>
      <c r="AT165" s="140"/>
      <c r="AU165" s="215"/>
      <c r="AV165" s="215"/>
      <c r="AW165" s="215"/>
      <c r="AX165" s="271"/>
      <c r="AY165" s="277"/>
      <c r="AZ165" s="218"/>
      <c r="BA165" s="218"/>
      <c r="BB165" s="332"/>
      <c r="BC165" s="134"/>
      <c r="BD165" s="67"/>
      <c r="BE165" s="199"/>
      <c r="BF165" s="280"/>
      <c r="BG165" s="261"/>
      <c r="BH165" s="271"/>
      <c r="BI165" s="140"/>
      <c r="BJ165" s="271"/>
      <c r="BK165" s="140"/>
      <c r="BL165" s="215"/>
      <c r="BM165" s="215"/>
      <c r="BN165" s="215"/>
      <c r="BO165" s="271"/>
      <c r="BP165" s="134"/>
      <c r="BQ165" s="67"/>
      <c r="BR165" s="67"/>
      <c r="BS165" s="135"/>
      <c r="BT165" s="134"/>
      <c r="BU165" s="67"/>
      <c r="BV165" s="199"/>
      <c r="BW165" s="280"/>
      <c r="BX165" s="334" t="str">
        <f t="shared" si="20"/>
        <v/>
      </c>
      <c r="BY165" s="134"/>
      <c r="BZ165" s="67"/>
      <c r="CA165" s="67"/>
      <c r="CB165" s="67"/>
      <c r="CC165" s="67"/>
      <c r="CD165" s="252" t="str">
        <f t="shared" si="21"/>
        <v/>
      </c>
      <c r="CE165" s="197" t="str">
        <f t="shared" si="22"/>
        <v/>
      </c>
      <c r="CF165" s="327" t="str">
        <f t="shared" si="23"/>
        <v/>
      </c>
      <c r="CG165" s="72" t="str">
        <f t="shared" si="25"/>
        <v/>
      </c>
      <c r="CH165" s="95"/>
      <c r="CI165" s="27" t="e">
        <f>VLOOKUP(B165,Facility_Information!$B$6:$O$136,14,FALSE)</f>
        <v>#N/A</v>
      </c>
      <c r="CJ165">
        <f t="shared" si="18"/>
        <v>0</v>
      </c>
      <c r="CK165">
        <f t="shared" si="19"/>
        <v>0</v>
      </c>
      <c r="CL165">
        <f>IF(CK165&gt;0,SUM($CK$6:CK165),0)</f>
        <v>0</v>
      </c>
      <c r="CM165" s="182" t="str">
        <f t="shared" si="24"/>
        <v/>
      </c>
    </row>
    <row r="166" spans="1:91" ht="13" x14ac:dyDescent="0.3">
      <c r="A166" s="82"/>
      <c r="B166" s="251"/>
      <c r="C166" s="215"/>
      <c r="D166" s="215"/>
      <c r="E166" s="215"/>
      <c r="F166" s="215"/>
      <c r="G166" s="216"/>
      <c r="H166" s="217"/>
      <c r="I166" s="200"/>
      <c r="J166" s="264"/>
      <c r="K166" s="140"/>
      <c r="L166" s="135"/>
      <c r="M166" s="261"/>
      <c r="N166" s="172"/>
      <c r="O166" s="160"/>
      <c r="P166" s="161"/>
      <c r="Q166" s="141"/>
      <c r="R166" s="170"/>
      <c r="S166" s="140"/>
      <c r="T166" s="67"/>
      <c r="U166" s="67"/>
      <c r="V166" s="135"/>
      <c r="W166" s="140"/>
      <c r="X166" s="135"/>
      <c r="Y166" s="134"/>
      <c r="Z166" s="67"/>
      <c r="AA166" s="67"/>
      <c r="AB166" s="135"/>
      <c r="AC166" s="141"/>
      <c r="AD166" s="115"/>
      <c r="AE166" s="115"/>
      <c r="AF166" s="269"/>
      <c r="AG166" s="134"/>
      <c r="AH166" s="67"/>
      <c r="AI166" s="67"/>
      <c r="AJ166" s="135"/>
      <c r="AK166" s="140"/>
      <c r="AL166" s="215"/>
      <c r="AM166" s="215"/>
      <c r="AN166" s="215"/>
      <c r="AO166" s="215"/>
      <c r="AP166" s="271"/>
      <c r="AQ166" s="273"/>
      <c r="AR166" s="140"/>
      <c r="AS166" s="271"/>
      <c r="AT166" s="140"/>
      <c r="AU166" s="215"/>
      <c r="AV166" s="215"/>
      <c r="AW166" s="215"/>
      <c r="AX166" s="271"/>
      <c r="AY166" s="277"/>
      <c r="AZ166" s="218"/>
      <c r="BA166" s="218"/>
      <c r="BB166" s="332"/>
      <c r="BC166" s="134"/>
      <c r="BD166" s="67"/>
      <c r="BE166" s="199"/>
      <c r="BF166" s="280"/>
      <c r="BG166" s="261"/>
      <c r="BH166" s="271"/>
      <c r="BI166" s="140"/>
      <c r="BJ166" s="271"/>
      <c r="BK166" s="140"/>
      <c r="BL166" s="215"/>
      <c r="BM166" s="215"/>
      <c r="BN166" s="215"/>
      <c r="BO166" s="271"/>
      <c r="BP166" s="134"/>
      <c r="BQ166" s="67"/>
      <c r="BR166" s="67"/>
      <c r="BS166" s="135"/>
      <c r="BT166" s="134"/>
      <c r="BU166" s="67"/>
      <c r="BV166" s="199"/>
      <c r="BW166" s="280"/>
      <c r="BX166" s="334" t="str">
        <f t="shared" si="20"/>
        <v/>
      </c>
      <c r="BY166" s="134"/>
      <c r="BZ166" s="67"/>
      <c r="CA166" s="67"/>
      <c r="CB166" s="67"/>
      <c r="CC166" s="67"/>
      <c r="CD166" s="252" t="str">
        <f t="shared" si="21"/>
        <v/>
      </c>
      <c r="CE166" s="197" t="str">
        <f t="shared" si="22"/>
        <v/>
      </c>
      <c r="CF166" s="327" t="str">
        <f t="shared" si="23"/>
        <v/>
      </c>
      <c r="CG166" s="72" t="str">
        <f t="shared" si="25"/>
        <v/>
      </c>
      <c r="CH166" s="95"/>
      <c r="CI166" s="27" t="e">
        <f>VLOOKUP(B166,Facility_Information!$B$6:$O$136,14,FALSE)</f>
        <v>#N/A</v>
      </c>
      <c r="CJ166">
        <f t="shared" si="18"/>
        <v>0</v>
      </c>
      <c r="CK166">
        <f t="shared" si="19"/>
        <v>0</v>
      </c>
      <c r="CL166">
        <f>IF(CK166&gt;0,SUM($CK$6:CK166),0)</f>
        <v>0</v>
      </c>
      <c r="CM166" s="182" t="str">
        <f t="shared" si="24"/>
        <v/>
      </c>
    </row>
    <row r="167" spans="1:91" ht="13" x14ac:dyDescent="0.3">
      <c r="A167" s="82"/>
      <c r="B167" s="251"/>
      <c r="C167" s="215"/>
      <c r="D167" s="215"/>
      <c r="E167" s="215"/>
      <c r="F167" s="215"/>
      <c r="G167" s="216"/>
      <c r="H167" s="217"/>
      <c r="I167" s="200"/>
      <c r="J167" s="264"/>
      <c r="K167" s="140"/>
      <c r="L167" s="135"/>
      <c r="M167" s="261"/>
      <c r="N167" s="172"/>
      <c r="O167" s="160"/>
      <c r="P167" s="161"/>
      <c r="Q167" s="141"/>
      <c r="R167" s="170"/>
      <c r="S167" s="140"/>
      <c r="T167" s="67"/>
      <c r="U167" s="67"/>
      <c r="V167" s="135"/>
      <c r="W167" s="140"/>
      <c r="X167" s="135"/>
      <c r="Y167" s="134"/>
      <c r="Z167" s="67"/>
      <c r="AA167" s="67"/>
      <c r="AB167" s="135"/>
      <c r="AC167" s="141"/>
      <c r="AD167" s="115"/>
      <c r="AE167" s="115"/>
      <c r="AF167" s="269"/>
      <c r="AG167" s="134"/>
      <c r="AH167" s="67"/>
      <c r="AI167" s="67"/>
      <c r="AJ167" s="135"/>
      <c r="AK167" s="140"/>
      <c r="AL167" s="215"/>
      <c r="AM167" s="215"/>
      <c r="AN167" s="215"/>
      <c r="AO167" s="215"/>
      <c r="AP167" s="271"/>
      <c r="AQ167" s="273"/>
      <c r="AR167" s="140"/>
      <c r="AS167" s="271"/>
      <c r="AT167" s="140"/>
      <c r="AU167" s="215"/>
      <c r="AV167" s="215"/>
      <c r="AW167" s="215"/>
      <c r="AX167" s="271"/>
      <c r="AY167" s="277"/>
      <c r="AZ167" s="218"/>
      <c r="BA167" s="218"/>
      <c r="BB167" s="332"/>
      <c r="BC167" s="134"/>
      <c r="BD167" s="67"/>
      <c r="BE167" s="199"/>
      <c r="BF167" s="280"/>
      <c r="BG167" s="261"/>
      <c r="BH167" s="271"/>
      <c r="BI167" s="140"/>
      <c r="BJ167" s="271"/>
      <c r="BK167" s="140"/>
      <c r="BL167" s="215"/>
      <c r="BM167" s="215"/>
      <c r="BN167" s="215"/>
      <c r="BO167" s="271"/>
      <c r="BP167" s="134"/>
      <c r="BQ167" s="67"/>
      <c r="BR167" s="67"/>
      <c r="BS167" s="135"/>
      <c r="BT167" s="134"/>
      <c r="BU167" s="67"/>
      <c r="BV167" s="199"/>
      <c r="BW167" s="280"/>
      <c r="BX167" s="334" t="str">
        <f t="shared" si="20"/>
        <v/>
      </c>
      <c r="BY167" s="134"/>
      <c r="BZ167" s="67"/>
      <c r="CA167" s="67"/>
      <c r="CB167" s="67"/>
      <c r="CC167" s="67"/>
      <c r="CD167" s="252" t="str">
        <f t="shared" si="21"/>
        <v/>
      </c>
      <c r="CE167" s="197" t="str">
        <f t="shared" si="22"/>
        <v/>
      </c>
      <c r="CF167" s="327" t="str">
        <f t="shared" si="23"/>
        <v/>
      </c>
      <c r="CG167" s="72" t="str">
        <f t="shared" si="25"/>
        <v/>
      </c>
      <c r="CH167" s="95"/>
      <c r="CI167" s="27" t="e">
        <f>VLOOKUP(B167,Facility_Information!$B$6:$O$136,14,FALSE)</f>
        <v>#N/A</v>
      </c>
      <c r="CJ167">
        <f t="shared" si="18"/>
        <v>0</v>
      </c>
      <c r="CK167">
        <f t="shared" si="19"/>
        <v>0</v>
      </c>
      <c r="CL167">
        <f>IF(CK167&gt;0,SUM($CK$6:CK167),0)</f>
        <v>0</v>
      </c>
      <c r="CM167" s="182" t="str">
        <f t="shared" si="24"/>
        <v/>
      </c>
    </row>
    <row r="168" spans="1:91" ht="13" x14ac:dyDescent="0.3">
      <c r="A168" s="82"/>
      <c r="B168" s="251"/>
      <c r="C168" s="215"/>
      <c r="D168" s="215"/>
      <c r="E168" s="215"/>
      <c r="F168" s="215"/>
      <c r="G168" s="216"/>
      <c r="H168" s="217"/>
      <c r="I168" s="200"/>
      <c r="J168" s="264"/>
      <c r="K168" s="140"/>
      <c r="L168" s="135"/>
      <c r="M168" s="261"/>
      <c r="N168" s="172"/>
      <c r="O168" s="160"/>
      <c r="P168" s="161"/>
      <c r="Q168" s="141"/>
      <c r="R168" s="170"/>
      <c r="S168" s="140"/>
      <c r="T168" s="67"/>
      <c r="U168" s="67"/>
      <c r="V168" s="135"/>
      <c r="W168" s="140"/>
      <c r="X168" s="135"/>
      <c r="Y168" s="134"/>
      <c r="Z168" s="67"/>
      <c r="AA168" s="67"/>
      <c r="AB168" s="135"/>
      <c r="AC168" s="141"/>
      <c r="AD168" s="115"/>
      <c r="AE168" s="115"/>
      <c r="AF168" s="269"/>
      <c r="AG168" s="134"/>
      <c r="AH168" s="67"/>
      <c r="AI168" s="67"/>
      <c r="AJ168" s="135"/>
      <c r="AK168" s="140"/>
      <c r="AL168" s="215"/>
      <c r="AM168" s="215"/>
      <c r="AN168" s="215"/>
      <c r="AO168" s="215"/>
      <c r="AP168" s="271"/>
      <c r="AQ168" s="273"/>
      <c r="AR168" s="140"/>
      <c r="AS168" s="271"/>
      <c r="AT168" s="140"/>
      <c r="AU168" s="215"/>
      <c r="AV168" s="215"/>
      <c r="AW168" s="215"/>
      <c r="AX168" s="271"/>
      <c r="AY168" s="277"/>
      <c r="AZ168" s="218"/>
      <c r="BA168" s="218"/>
      <c r="BB168" s="332"/>
      <c r="BC168" s="134"/>
      <c r="BD168" s="67"/>
      <c r="BE168" s="199"/>
      <c r="BF168" s="280"/>
      <c r="BG168" s="261"/>
      <c r="BH168" s="271"/>
      <c r="BI168" s="140"/>
      <c r="BJ168" s="271"/>
      <c r="BK168" s="140"/>
      <c r="BL168" s="215"/>
      <c r="BM168" s="215"/>
      <c r="BN168" s="215"/>
      <c r="BO168" s="271"/>
      <c r="BP168" s="134"/>
      <c r="BQ168" s="67"/>
      <c r="BR168" s="67"/>
      <c r="BS168" s="135"/>
      <c r="BT168" s="134"/>
      <c r="BU168" s="67"/>
      <c r="BV168" s="199"/>
      <c r="BW168" s="280"/>
      <c r="BX168" s="334" t="str">
        <f t="shared" si="20"/>
        <v/>
      </c>
      <c r="BY168" s="134"/>
      <c r="BZ168" s="67"/>
      <c r="CA168" s="67"/>
      <c r="CB168" s="67"/>
      <c r="CC168" s="67"/>
      <c r="CD168" s="252" t="str">
        <f t="shared" si="21"/>
        <v/>
      </c>
      <c r="CE168" s="197" t="str">
        <f t="shared" si="22"/>
        <v/>
      </c>
      <c r="CF168" s="327" t="str">
        <f t="shared" si="23"/>
        <v/>
      </c>
      <c r="CG168" s="72" t="str">
        <f t="shared" si="25"/>
        <v/>
      </c>
      <c r="CH168" s="95"/>
      <c r="CI168" s="27" t="e">
        <f>VLOOKUP(B168,Facility_Information!$B$6:$O$136,14,FALSE)</f>
        <v>#N/A</v>
      </c>
      <c r="CJ168">
        <f t="shared" si="18"/>
        <v>0</v>
      </c>
      <c r="CK168">
        <f t="shared" si="19"/>
        <v>0</v>
      </c>
      <c r="CL168">
        <f>IF(CK168&gt;0,SUM($CK$6:CK168),0)</f>
        <v>0</v>
      </c>
      <c r="CM168" s="182" t="str">
        <f t="shared" si="24"/>
        <v/>
      </c>
    </row>
    <row r="169" spans="1:91" ht="13" x14ac:dyDescent="0.3">
      <c r="A169" s="82"/>
      <c r="B169" s="251"/>
      <c r="C169" s="215"/>
      <c r="D169" s="215"/>
      <c r="E169" s="215"/>
      <c r="F169" s="215"/>
      <c r="G169" s="216"/>
      <c r="H169" s="217"/>
      <c r="I169" s="200"/>
      <c r="J169" s="264"/>
      <c r="K169" s="140"/>
      <c r="L169" s="135"/>
      <c r="M169" s="261"/>
      <c r="N169" s="172"/>
      <c r="O169" s="160"/>
      <c r="P169" s="161"/>
      <c r="Q169" s="141"/>
      <c r="R169" s="170"/>
      <c r="S169" s="140"/>
      <c r="T169" s="67"/>
      <c r="U169" s="67"/>
      <c r="V169" s="135"/>
      <c r="W169" s="140"/>
      <c r="X169" s="135"/>
      <c r="Y169" s="134"/>
      <c r="Z169" s="67"/>
      <c r="AA169" s="67"/>
      <c r="AB169" s="135"/>
      <c r="AC169" s="141"/>
      <c r="AD169" s="115"/>
      <c r="AE169" s="115"/>
      <c r="AF169" s="269"/>
      <c r="AG169" s="134"/>
      <c r="AH169" s="67"/>
      <c r="AI169" s="67"/>
      <c r="AJ169" s="135"/>
      <c r="AK169" s="140"/>
      <c r="AL169" s="215"/>
      <c r="AM169" s="215"/>
      <c r="AN169" s="215"/>
      <c r="AO169" s="215"/>
      <c r="AP169" s="271"/>
      <c r="AQ169" s="273"/>
      <c r="AR169" s="140"/>
      <c r="AS169" s="271"/>
      <c r="AT169" s="140"/>
      <c r="AU169" s="215"/>
      <c r="AV169" s="215"/>
      <c r="AW169" s="215"/>
      <c r="AX169" s="271"/>
      <c r="AY169" s="277"/>
      <c r="AZ169" s="218"/>
      <c r="BA169" s="218"/>
      <c r="BB169" s="332"/>
      <c r="BC169" s="134"/>
      <c r="BD169" s="67"/>
      <c r="BE169" s="199"/>
      <c r="BF169" s="280"/>
      <c r="BG169" s="261"/>
      <c r="BH169" s="271"/>
      <c r="BI169" s="140"/>
      <c r="BJ169" s="271"/>
      <c r="BK169" s="140"/>
      <c r="BL169" s="215"/>
      <c r="BM169" s="215"/>
      <c r="BN169" s="215"/>
      <c r="BO169" s="271"/>
      <c r="BP169" s="134"/>
      <c r="BQ169" s="67"/>
      <c r="BR169" s="67"/>
      <c r="BS169" s="135"/>
      <c r="BT169" s="134"/>
      <c r="BU169" s="67"/>
      <c r="BV169" s="199"/>
      <c r="BW169" s="280"/>
      <c r="BX169" s="334" t="str">
        <f t="shared" si="20"/>
        <v/>
      </c>
      <c r="BY169" s="134"/>
      <c r="BZ169" s="67"/>
      <c r="CA169" s="67"/>
      <c r="CB169" s="67"/>
      <c r="CC169" s="67"/>
      <c r="CD169" s="252" t="str">
        <f t="shared" si="21"/>
        <v/>
      </c>
      <c r="CE169" s="197" t="str">
        <f t="shared" si="22"/>
        <v/>
      </c>
      <c r="CF169" s="327" t="str">
        <f t="shared" si="23"/>
        <v/>
      </c>
      <c r="CG169" s="72" t="str">
        <f t="shared" si="25"/>
        <v/>
      </c>
      <c r="CH169" s="95"/>
      <c r="CI169" s="27" t="e">
        <f>VLOOKUP(B169,Facility_Information!$B$6:$O$136,14,FALSE)</f>
        <v>#N/A</v>
      </c>
      <c r="CJ169">
        <f t="shared" si="18"/>
        <v>0</v>
      </c>
      <c r="CK169">
        <f t="shared" si="19"/>
        <v>0</v>
      </c>
      <c r="CL169">
        <f>IF(CK169&gt;0,SUM($CK$6:CK169),0)</f>
        <v>0</v>
      </c>
      <c r="CM169" s="182" t="str">
        <f t="shared" si="24"/>
        <v/>
      </c>
    </row>
    <row r="170" spans="1:91" ht="13" x14ac:dyDescent="0.3">
      <c r="A170" s="82"/>
      <c r="B170" s="251"/>
      <c r="C170" s="215"/>
      <c r="D170" s="215"/>
      <c r="E170" s="215"/>
      <c r="F170" s="215"/>
      <c r="G170" s="216"/>
      <c r="H170" s="217"/>
      <c r="I170" s="200"/>
      <c r="J170" s="264"/>
      <c r="K170" s="140"/>
      <c r="L170" s="135"/>
      <c r="M170" s="261"/>
      <c r="N170" s="172"/>
      <c r="O170" s="160"/>
      <c r="P170" s="161"/>
      <c r="Q170" s="141"/>
      <c r="R170" s="170"/>
      <c r="S170" s="140"/>
      <c r="T170" s="67"/>
      <c r="U170" s="67"/>
      <c r="V170" s="135"/>
      <c r="W170" s="140"/>
      <c r="X170" s="135"/>
      <c r="Y170" s="134"/>
      <c r="Z170" s="67"/>
      <c r="AA170" s="67"/>
      <c r="AB170" s="135"/>
      <c r="AC170" s="141"/>
      <c r="AD170" s="115"/>
      <c r="AE170" s="115"/>
      <c r="AF170" s="269"/>
      <c r="AG170" s="134"/>
      <c r="AH170" s="67"/>
      <c r="AI170" s="67"/>
      <c r="AJ170" s="135"/>
      <c r="AK170" s="140"/>
      <c r="AL170" s="215"/>
      <c r="AM170" s="215"/>
      <c r="AN170" s="215"/>
      <c r="AO170" s="215"/>
      <c r="AP170" s="271"/>
      <c r="AQ170" s="273"/>
      <c r="AR170" s="140"/>
      <c r="AS170" s="271"/>
      <c r="AT170" s="140"/>
      <c r="AU170" s="215"/>
      <c r="AV170" s="215"/>
      <c r="AW170" s="215"/>
      <c r="AX170" s="271"/>
      <c r="AY170" s="277"/>
      <c r="AZ170" s="218"/>
      <c r="BA170" s="218"/>
      <c r="BB170" s="332"/>
      <c r="BC170" s="134"/>
      <c r="BD170" s="67"/>
      <c r="BE170" s="199"/>
      <c r="BF170" s="280"/>
      <c r="BG170" s="261"/>
      <c r="BH170" s="271"/>
      <c r="BI170" s="140"/>
      <c r="BJ170" s="271"/>
      <c r="BK170" s="140"/>
      <c r="BL170" s="215"/>
      <c r="BM170" s="215"/>
      <c r="BN170" s="215"/>
      <c r="BO170" s="271"/>
      <c r="BP170" s="134"/>
      <c r="BQ170" s="67"/>
      <c r="BR170" s="67"/>
      <c r="BS170" s="135"/>
      <c r="BT170" s="134"/>
      <c r="BU170" s="67"/>
      <c r="BV170" s="199"/>
      <c r="BW170" s="280"/>
      <c r="BX170" s="334" t="str">
        <f t="shared" si="20"/>
        <v/>
      </c>
      <c r="BY170" s="134"/>
      <c r="BZ170" s="67"/>
      <c r="CA170" s="67"/>
      <c r="CB170" s="67"/>
      <c r="CC170" s="67"/>
      <c r="CD170" s="252" t="str">
        <f t="shared" si="21"/>
        <v/>
      </c>
      <c r="CE170" s="197" t="str">
        <f t="shared" si="22"/>
        <v/>
      </c>
      <c r="CF170" s="327" t="str">
        <f t="shared" si="23"/>
        <v/>
      </c>
      <c r="CG170" s="72" t="str">
        <f t="shared" si="25"/>
        <v/>
      </c>
      <c r="CH170" s="95"/>
      <c r="CI170" s="27" t="e">
        <f>VLOOKUP(B170,Facility_Information!$B$6:$O$136,14,FALSE)</f>
        <v>#N/A</v>
      </c>
      <c r="CJ170">
        <f t="shared" si="18"/>
        <v>0</v>
      </c>
      <c r="CK170">
        <f t="shared" si="19"/>
        <v>0</v>
      </c>
      <c r="CL170">
        <f>IF(CK170&gt;0,SUM($CK$6:CK170),0)</f>
        <v>0</v>
      </c>
      <c r="CM170" s="182" t="str">
        <f t="shared" si="24"/>
        <v/>
      </c>
    </row>
    <row r="171" spans="1:91" ht="13" x14ac:dyDescent="0.3">
      <c r="A171" s="82"/>
      <c r="B171" s="251"/>
      <c r="C171" s="215"/>
      <c r="D171" s="215"/>
      <c r="E171" s="215"/>
      <c r="F171" s="215"/>
      <c r="G171" s="216"/>
      <c r="H171" s="217"/>
      <c r="I171" s="200"/>
      <c r="J171" s="264"/>
      <c r="K171" s="140"/>
      <c r="L171" s="135"/>
      <c r="M171" s="261"/>
      <c r="N171" s="172"/>
      <c r="O171" s="160"/>
      <c r="P171" s="161"/>
      <c r="Q171" s="141"/>
      <c r="R171" s="170"/>
      <c r="S171" s="140"/>
      <c r="T171" s="67"/>
      <c r="U171" s="67"/>
      <c r="V171" s="135"/>
      <c r="W171" s="140"/>
      <c r="X171" s="135"/>
      <c r="Y171" s="134"/>
      <c r="Z171" s="67"/>
      <c r="AA171" s="67"/>
      <c r="AB171" s="135"/>
      <c r="AC171" s="141"/>
      <c r="AD171" s="115"/>
      <c r="AE171" s="115"/>
      <c r="AF171" s="269"/>
      <c r="AG171" s="134"/>
      <c r="AH171" s="67"/>
      <c r="AI171" s="67"/>
      <c r="AJ171" s="135"/>
      <c r="AK171" s="140"/>
      <c r="AL171" s="215"/>
      <c r="AM171" s="215"/>
      <c r="AN171" s="215"/>
      <c r="AO171" s="215"/>
      <c r="AP171" s="271"/>
      <c r="AQ171" s="273"/>
      <c r="AR171" s="140"/>
      <c r="AS171" s="271"/>
      <c r="AT171" s="140"/>
      <c r="AU171" s="215"/>
      <c r="AV171" s="215"/>
      <c r="AW171" s="215"/>
      <c r="AX171" s="271"/>
      <c r="AY171" s="277"/>
      <c r="AZ171" s="218"/>
      <c r="BA171" s="218"/>
      <c r="BB171" s="332"/>
      <c r="BC171" s="134"/>
      <c r="BD171" s="67"/>
      <c r="BE171" s="199"/>
      <c r="BF171" s="280"/>
      <c r="BG171" s="261"/>
      <c r="BH171" s="271"/>
      <c r="BI171" s="140"/>
      <c r="BJ171" s="271"/>
      <c r="BK171" s="140"/>
      <c r="BL171" s="215"/>
      <c r="BM171" s="215"/>
      <c r="BN171" s="215"/>
      <c r="BO171" s="271"/>
      <c r="BP171" s="134"/>
      <c r="BQ171" s="67"/>
      <c r="BR171" s="67"/>
      <c r="BS171" s="135"/>
      <c r="BT171" s="134"/>
      <c r="BU171" s="67"/>
      <c r="BV171" s="199"/>
      <c r="BW171" s="280"/>
      <c r="BX171" s="334" t="str">
        <f t="shared" si="20"/>
        <v/>
      </c>
      <c r="BY171" s="134"/>
      <c r="BZ171" s="67"/>
      <c r="CA171" s="67"/>
      <c r="CB171" s="67"/>
      <c r="CC171" s="67"/>
      <c r="CD171" s="252" t="str">
        <f t="shared" si="21"/>
        <v/>
      </c>
      <c r="CE171" s="197" t="str">
        <f t="shared" si="22"/>
        <v/>
      </c>
      <c r="CF171" s="327" t="str">
        <f t="shared" si="23"/>
        <v/>
      </c>
      <c r="CG171" s="72" t="str">
        <f t="shared" si="25"/>
        <v/>
      </c>
      <c r="CH171" s="95"/>
      <c r="CI171" s="27" t="e">
        <f>VLOOKUP(B171,Facility_Information!$B$6:$O$136,14,FALSE)</f>
        <v>#N/A</v>
      </c>
      <c r="CJ171">
        <f t="shared" si="18"/>
        <v>0</v>
      </c>
      <c r="CK171">
        <f t="shared" si="19"/>
        <v>0</v>
      </c>
      <c r="CL171">
        <f>IF(CK171&gt;0,SUM($CK$6:CK171),0)</f>
        <v>0</v>
      </c>
      <c r="CM171" s="182" t="str">
        <f t="shared" si="24"/>
        <v/>
      </c>
    </row>
    <row r="172" spans="1:91" ht="13" x14ac:dyDescent="0.3">
      <c r="A172" s="82"/>
      <c r="B172" s="251"/>
      <c r="C172" s="215"/>
      <c r="D172" s="215"/>
      <c r="E172" s="215"/>
      <c r="F172" s="215"/>
      <c r="G172" s="216"/>
      <c r="H172" s="217"/>
      <c r="I172" s="200"/>
      <c r="J172" s="264"/>
      <c r="K172" s="140"/>
      <c r="L172" s="135"/>
      <c r="M172" s="261"/>
      <c r="N172" s="172"/>
      <c r="O172" s="160"/>
      <c r="P172" s="161"/>
      <c r="Q172" s="141"/>
      <c r="R172" s="170"/>
      <c r="S172" s="140"/>
      <c r="T172" s="67"/>
      <c r="U172" s="67"/>
      <c r="V172" s="135"/>
      <c r="W172" s="140"/>
      <c r="X172" s="135"/>
      <c r="Y172" s="134"/>
      <c r="Z172" s="67"/>
      <c r="AA172" s="67"/>
      <c r="AB172" s="135"/>
      <c r="AC172" s="141"/>
      <c r="AD172" s="115"/>
      <c r="AE172" s="115"/>
      <c r="AF172" s="269"/>
      <c r="AG172" s="134"/>
      <c r="AH172" s="67"/>
      <c r="AI172" s="67"/>
      <c r="AJ172" s="135"/>
      <c r="AK172" s="140"/>
      <c r="AL172" s="215"/>
      <c r="AM172" s="215"/>
      <c r="AN172" s="215"/>
      <c r="AO172" s="215"/>
      <c r="AP172" s="271"/>
      <c r="AQ172" s="273"/>
      <c r="AR172" s="140"/>
      <c r="AS172" s="271"/>
      <c r="AT172" s="140"/>
      <c r="AU172" s="215"/>
      <c r="AV172" s="215"/>
      <c r="AW172" s="215"/>
      <c r="AX172" s="271"/>
      <c r="AY172" s="277"/>
      <c r="AZ172" s="218"/>
      <c r="BA172" s="218"/>
      <c r="BB172" s="332"/>
      <c r="BC172" s="134"/>
      <c r="BD172" s="67"/>
      <c r="BE172" s="199"/>
      <c r="BF172" s="280"/>
      <c r="BG172" s="261"/>
      <c r="BH172" s="271"/>
      <c r="BI172" s="140"/>
      <c r="BJ172" s="271"/>
      <c r="BK172" s="140"/>
      <c r="BL172" s="215"/>
      <c r="BM172" s="215"/>
      <c r="BN172" s="215"/>
      <c r="BO172" s="271"/>
      <c r="BP172" s="134"/>
      <c r="BQ172" s="67"/>
      <c r="BR172" s="67"/>
      <c r="BS172" s="135"/>
      <c r="BT172" s="134"/>
      <c r="BU172" s="67"/>
      <c r="BV172" s="199"/>
      <c r="BW172" s="280"/>
      <c r="BX172" s="334" t="str">
        <f t="shared" si="20"/>
        <v/>
      </c>
      <c r="BY172" s="134"/>
      <c r="BZ172" s="67"/>
      <c r="CA172" s="67"/>
      <c r="CB172" s="67"/>
      <c r="CC172" s="67"/>
      <c r="CD172" s="252" t="str">
        <f t="shared" si="21"/>
        <v/>
      </c>
      <c r="CE172" s="197" t="str">
        <f t="shared" si="22"/>
        <v/>
      </c>
      <c r="CF172" s="327" t="str">
        <f t="shared" si="23"/>
        <v/>
      </c>
      <c r="CG172" s="72" t="str">
        <f t="shared" si="25"/>
        <v/>
      </c>
      <c r="CH172" s="95"/>
      <c r="CI172" s="27" t="e">
        <f>VLOOKUP(B172,Facility_Information!$B$6:$O$136,14,FALSE)</f>
        <v>#N/A</v>
      </c>
      <c r="CJ172">
        <f t="shared" si="18"/>
        <v>0</v>
      </c>
      <c r="CK172">
        <f t="shared" si="19"/>
        <v>0</v>
      </c>
      <c r="CL172">
        <f>IF(CK172&gt;0,SUM($CK$6:CK172),0)</f>
        <v>0</v>
      </c>
      <c r="CM172" s="182" t="str">
        <f t="shared" si="24"/>
        <v/>
      </c>
    </row>
    <row r="173" spans="1:91" ht="13" x14ac:dyDescent="0.3">
      <c r="A173" s="82"/>
      <c r="B173" s="251"/>
      <c r="C173" s="215"/>
      <c r="D173" s="215"/>
      <c r="E173" s="215"/>
      <c r="F173" s="215"/>
      <c r="G173" s="216"/>
      <c r="H173" s="217"/>
      <c r="I173" s="200"/>
      <c r="J173" s="264"/>
      <c r="K173" s="140"/>
      <c r="L173" s="135"/>
      <c r="M173" s="261"/>
      <c r="N173" s="172"/>
      <c r="O173" s="160"/>
      <c r="P173" s="161"/>
      <c r="Q173" s="141"/>
      <c r="R173" s="170"/>
      <c r="S173" s="140"/>
      <c r="T173" s="67"/>
      <c r="U173" s="67"/>
      <c r="V173" s="135"/>
      <c r="W173" s="140"/>
      <c r="X173" s="135"/>
      <c r="Y173" s="134"/>
      <c r="Z173" s="67"/>
      <c r="AA173" s="67"/>
      <c r="AB173" s="135"/>
      <c r="AC173" s="141"/>
      <c r="AD173" s="115"/>
      <c r="AE173" s="115"/>
      <c r="AF173" s="269"/>
      <c r="AG173" s="134"/>
      <c r="AH173" s="67"/>
      <c r="AI173" s="67"/>
      <c r="AJ173" s="135"/>
      <c r="AK173" s="140"/>
      <c r="AL173" s="215"/>
      <c r="AM173" s="215"/>
      <c r="AN173" s="215"/>
      <c r="AO173" s="215"/>
      <c r="AP173" s="271"/>
      <c r="AQ173" s="273"/>
      <c r="AR173" s="140"/>
      <c r="AS173" s="271"/>
      <c r="AT173" s="140"/>
      <c r="AU173" s="215"/>
      <c r="AV173" s="215"/>
      <c r="AW173" s="215"/>
      <c r="AX173" s="271"/>
      <c r="AY173" s="277"/>
      <c r="AZ173" s="218"/>
      <c r="BA173" s="218"/>
      <c r="BB173" s="332"/>
      <c r="BC173" s="134"/>
      <c r="BD173" s="67"/>
      <c r="BE173" s="199"/>
      <c r="BF173" s="280"/>
      <c r="BG173" s="261"/>
      <c r="BH173" s="271"/>
      <c r="BI173" s="140"/>
      <c r="BJ173" s="271"/>
      <c r="BK173" s="140"/>
      <c r="BL173" s="215"/>
      <c r="BM173" s="215"/>
      <c r="BN173" s="215"/>
      <c r="BO173" s="271"/>
      <c r="BP173" s="134"/>
      <c r="BQ173" s="67"/>
      <c r="BR173" s="67"/>
      <c r="BS173" s="135"/>
      <c r="BT173" s="134"/>
      <c r="BU173" s="67"/>
      <c r="BV173" s="199"/>
      <c r="BW173" s="280"/>
      <c r="BX173" s="334" t="str">
        <f t="shared" si="20"/>
        <v/>
      </c>
      <c r="BY173" s="134"/>
      <c r="BZ173" s="67"/>
      <c r="CA173" s="67"/>
      <c r="CB173" s="67"/>
      <c r="CC173" s="67"/>
      <c r="CD173" s="252" t="str">
        <f t="shared" si="21"/>
        <v/>
      </c>
      <c r="CE173" s="197" t="str">
        <f t="shared" si="22"/>
        <v/>
      </c>
      <c r="CF173" s="327" t="str">
        <f t="shared" si="23"/>
        <v/>
      </c>
      <c r="CG173" s="72" t="str">
        <f t="shared" si="25"/>
        <v/>
      </c>
      <c r="CH173" s="95"/>
      <c r="CI173" s="27" t="e">
        <f>VLOOKUP(B173,Facility_Information!$B$6:$O$136,14,FALSE)</f>
        <v>#N/A</v>
      </c>
      <c r="CJ173">
        <f t="shared" si="18"/>
        <v>0</v>
      </c>
      <c r="CK173">
        <f t="shared" si="19"/>
        <v>0</v>
      </c>
      <c r="CL173">
        <f>IF(CK173&gt;0,SUM($CK$6:CK173),0)</f>
        <v>0</v>
      </c>
      <c r="CM173" s="182" t="str">
        <f t="shared" si="24"/>
        <v/>
      </c>
    </row>
    <row r="174" spans="1:91" ht="13" x14ac:dyDescent="0.3">
      <c r="A174" s="82"/>
      <c r="B174" s="251"/>
      <c r="C174" s="215"/>
      <c r="D174" s="215"/>
      <c r="E174" s="215"/>
      <c r="F174" s="215"/>
      <c r="G174" s="216"/>
      <c r="H174" s="217"/>
      <c r="I174" s="200"/>
      <c r="J174" s="264"/>
      <c r="K174" s="140"/>
      <c r="L174" s="135"/>
      <c r="M174" s="261"/>
      <c r="N174" s="172"/>
      <c r="O174" s="160"/>
      <c r="P174" s="161"/>
      <c r="Q174" s="141"/>
      <c r="R174" s="170"/>
      <c r="S174" s="140"/>
      <c r="T174" s="67"/>
      <c r="U174" s="67"/>
      <c r="V174" s="135"/>
      <c r="W174" s="140"/>
      <c r="X174" s="135"/>
      <c r="Y174" s="134"/>
      <c r="Z174" s="67"/>
      <c r="AA174" s="67"/>
      <c r="AB174" s="135"/>
      <c r="AC174" s="141"/>
      <c r="AD174" s="115"/>
      <c r="AE174" s="115"/>
      <c r="AF174" s="269"/>
      <c r="AG174" s="134"/>
      <c r="AH174" s="67"/>
      <c r="AI174" s="67"/>
      <c r="AJ174" s="135"/>
      <c r="AK174" s="140"/>
      <c r="AL174" s="215"/>
      <c r="AM174" s="215"/>
      <c r="AN174" s="215"/>
      <c r="AO174" s="215"/>
      <c r="AP174" s="271"/>
      <c r="AQ174" s="273"/>
      <c r="AR174" s="140"/>
      <c r="AS174" s="271"/>
      <c r="AT174" s="140"/>
      <c r="AU174" s="215"/>
      <c r="AV174" s="215"/>
      <c r="AW174" s="215"/>
      <c r="AX174" s="271"/>
      <c r="AY174" s="277"/>
      <c r="AZ174" s="218"/>
      <c r="BA174" s="218"/>
      <c r="BB174" s="332"/>
      <c r="BC174" s="134"/>
      <c r="BD174" s="67"/>
      <c r="BE174" s="199"/>
      <c r="BF174" s="280"/>
      <c r="BG174" s="261"/>
      <c r="BH174" s="271"/>
      <c r="BI174" s="140"/>
      <c r="BJ174" s="271"/>
      <c r="BK174" s="140"/>
      <c r="BL174" s="215"/>
      <c r="BM174" s="215"/>
      <c r="BN174" s="215"/>
      <c r="BO174" s="271"/>
      <c r="BP174" s="134"/>
      <c r="BQ174" s="67"/>
      <c r="BR174" s="67"/>
      <c r="BS174" s="135"/>
      <c r="BT174" s="134"/>
      <c r="BU174" s="67"/>
      <c r="BV174" s="199"/>
      <c r="BW174" s="280"/>
      <c r="BX174" s="334" t="str">
        <f t="shared" si="20"/>
        <v/>
      </c>
      <c r="BY174" s="134"/>
      <c r="BZ174" s="67"/>
      <c r="CA174" s="67"/>
      <c r="CB174" s="67"/>
      <c r="CC174" s="67"/>
      <c r="CD174" s="252" t="str">
        <f t="shared" si="21"/>
        <v/>
      </c>
      <c r="CE174" s="197" t="str">
        <f t="shared" si="22"/>
        <v/>
      </c>
      <c r="CF174" s="327" t="str">
        <f t="shared" si="23"/>
        <v/>
      </c>
      <c r="CG174" s="72" t="str">
        <f t="shared" si="25"/>
        <v/>
      </c>
      <c r="CH174" s="95"/>
      <c r="CI174" s="27" t="e">
        <f>VLOOKUP(B174,Facility_Information!$B$6:$O$136,14,FALSE)</f>
        <v>#N/A</v>
      </c>
      <c r="CJ174">
        <f t="shared" si="18"/>
        <v>0</v>
      </c>
      <c r="CK174">
        <f t="shared" si="19"/>
        <v>0</v>
      </c>
      <c r="CL174">
        <f>IF(CK174&gt;0,SUM($CK$6:CK174),0)</f>
        <v>0</v>
      </c>
      <c r="CM174" s="182" t="str">
        <f t="shared" si="24"/>
        <v/>
      </c>
    </row>
    <row r="175" spans="1:91" ht="13" x14ac:dyDescent="0.3">
      <c r="A175" s="82"/>
      <c r="B175" s="251"/>
      <c r="C175" s="215"/>
      <c r="D175" s="215"/>
      <c r="E175" s="215"/>
      <c r="F175" s="215"/>
      <c r="G175" s="216"/>
      <c r="H175" s="217"/>
      <c r="I175" s="200"/>
      <c r="J175" s="264"/>
      <c r="K175" s="140"/>
      <c r="L175" s="135"/>
      <c r="M175" s="261"/>
      <c r="N175" s="172"/>
      <c r="O175" s="160"/>
      <c r="P175" s="161"/>
      <c r="Q175" s="141"/>
      <c r="R175" s="170"/>
      <c r="S175" s="140"/>
      <c r="T175" s="67"/>
      <c r="U175" s="67"/>
      <c r="V175" s="135"/>
      <c r="W175" s="140"/>
      <c r="X175" s="135"/>
      <c r="Y175" s="134"/>
      <c r="Z175" s="67"/>
      <c r="AA175" s="67"/>
      <c r="AB175" s="135"/>
      <c r="AC175" s="141"/>
      <c r="AD175" s="115"/>
      <c r="AE175" s="115"/>
      <c r="AF175" s="269"/>
      <c r="AG175" s="134"/>
      <c r="AH175" s="67"/>
      <c r="AI175" s="67"/>
      <c r="AJ175" s="135"/>
      <c r="AK175" s="140"/>
      <c r="AL175" s="215"/>
      <c r="AM175" s="215"/>
      <c r="AN175" s="215"/>
      <c r="AO175" s="215"/>
      <c r="AP175" s="271"/>
      <c r="AQ175" s="273"/>
      <c r="AR175" s="140"/>
      <c r="AS175" s="271"/>
      <c r="AT175" s="140"/>
      <c r="AU175" s="215"/>
      <c r="AV175" s="215"/>
      <c r="AW175" s="215"/>
      <c r="AX175" s="271"/>
      <c r="AY175" s="277"/>
      <c r="AZ175" s="218"/>
      <c r="BA175" s="218"/>
      <c r="BB175" s="332"/>
      <c r="BC175" s="134"/>
      <c r="BD175" s="67"/>
      <c r="BE175" s="199"/>
      <c r="BF175" s="280"/>
      <c r="BG175" s="261"/>
      <c r="BH175" s="271"/>
      <c r="BI175" s="140"/>
      <c r="BJ175" s="271"/>
      <c r="BK175" s="140"/>
      <c r="BL175" s="215"/>
      <c r="BM175" s="215"/>
      <c r="BN175" s="215"/>
      <c r="BO175" s="271"/>
      <c r="BP175" s="134"/>
      <c r="BQ175" s="67"/>
      <c r="BR175" s="67"/>
      <c r="BS175" s="135"/>
      <c r="BT175" s="134"/>
      <c r="BU175" s="67"/>
      <c r="BV175" s="199"/>
      <c r="BW175" s="280"/>
      <c r="BX175" s="334" t="str">
        <f t="shared" si="20"/>
        <v/>
      </c>
      <c r="BY175" s="134"/>
      <c r="BZ175" s="67"/>
      <c r="CA175" s="67"/>
      <c r="CB175" s="67"/>
      <c r="CC175" s="67"/>
      <c r="CD175" s="252" t="str">
        <f t="shared" si="21"/>
        <v/>
      </c>
      <c r="CE175" s="197" t="str">
        <f t="shared" si="22"/>
        <v/>
      </c>
      <c r="CF175" s="327" t="str">
        <f t="shared" si="23"/>
        <v/>
      </c>
      <c r="CG175" s="72" t="str">
        <f t="shared" si="25"/>
        <v/>
      </c>
      <c r="CH175" s="95"/>
      <c r="CI175" s="27" t="e">
        <f>VLOOKUP(B175,Facility_Information!$B$6:$O$136,14,FALSE)</f>
        <v>#N/A</v>
      </c>
      <c r="CJ175">
        <f t="shared" si="18"/>
        <v>0</v>
      </c>
      <c r="CK175">
        <f t="shared" si="19"/>
        <v>0</v>
      </c>
      <c r="CL175">
        <f>IF(CK175&gt;0,SUM($CK$6:CK175),0)</f>
        <v>0</v>
      </c>
      <c r="CM175" s="182" t="str">
        <f t="shared" si="24"/>
        <v/>
      </c>
    </row>
    <row r="176" spans="1:91" ht="13" x14ac:dyDescent="0.3">
      <c r="A176" s="82"/>
      <c r="B176" s="251"/>
      <c r="C176" s="215"/>
      <c r="D176" s="215"/>
      <c r="E176" s="215"/>
      <c r="F176" s="215"/>
      <c r="G176" s="216"/>
      <c r="H176" s="217"/>
      <c r="I176" s="200"/>
      <c r="J176" s="264"/>
      <c r="K176" s="140"/>
      <c r="L176" s="135"/>
      <c r="M176" s="261"/>
      <c r="N176" s="172"/>
      <c r="O176" s="160"/>
      <c r="P176" s="161"/>
      <c r="Q176" s="141"/>
      <c r="R176" s="170"/>
      <c r="S176" s="140"/>
      <c r="T176" s="67"/>
      <c r="U176" s="67"/>
      <c r="V176" s="135"/>
      <c r="W176" s="140"/>
      <c r="X176" s="135"/>
      <c r="Y176" s="134"/>
      <c r="Z176" s="67"/>
      <c r="AA176" s="67"/>
      <c r="AB176" s="135"/>
      <c r="AC176" s="141"/>
      <c r="AD176" s="115"/>
      <c r="AE176" s="115"/>
      <c r="AF176" s="269"/>
      <c r="AG176" s="134"/>
      <c r="AH176" s="67"/>
      <c r="AI176" s="67"/>
      <c r="AJ176" s="135"/>
      <c r="AK176" s="140"/>
      <c r="AL176" s="215"/>
      <c r="AM176" s="215"/>
      <c r="AN176" s="215"/>
      <c r="AO176" s="215"/>
      <c r="AP176" s="271"/>
      <c r="AQ176" s="273"/>
      <c r="AR176" s="140"/>
      <c r="AS176" s="271"/>
      <c r="AT176" s="140"/>
      <c r="AU176" s="215"/>
      <c r="AV176" s="215"/>
      <c r="AW176" s="215"/>
      <c r="AX176" s="271"/>
      <c r="AY176" s="277"/>
      <c r="AZ176" s="218"/>
      <c r="BA176" s="218"/>
      <c r="BB176" s="332"/>
      <c r="BC176" s="134"/>
      <c r="BD176" s="67"/>
      <c r="BE176" s="199"/>
      <c r="BF176" s="280"/>
      <c r="BG176" s="261"/>
      <c r="BH176" s="271"/>
      <c r="BI176" s="140"/>
      <c r="BJ176" s="271"/>
      <c r="BK176" s="140"/>
      <c r="BL176" s="215"/>
      <c r="BM176" s="215"/>
      <c r="BN176" s="215"/>
      <c r="BO176" s="271"/>
      <c r="BP176" s="134"/>
      <c r="BQ176" s="67"/>
      <c r="BR176" s="67"/>
      <c r="BS176" s="135"/>
      <c r="BT176" s="134"/>
      <c r="BU176" s="67"/>
      <c r="BV176" s="199"/>
      <c r="BW176" s="280"/>
      <c r="BX176" s="334" t="str">
        <f t="shared" si="20"/>
        <v/>
      </c>
      <c r="BY176" s="134"/>
      <c r="BZ176" s="67"/>
      <c r="CA176" s="67"/>
      <c r="CB176" s="67"/>
      <c r="CC176" s="67"/>
      <c r="CD176" s="252" t="str">
        <f t="shared" si="21"/>
        <v/>
      </c>
      <c r="CE176" s="197" t="str">
        <f t="shared" si="22"/>
        <v/>
      </c>
      <c r="CF176" s="327" t="str">
        <f t="shared" si="23"/>
        <v/>
      </c>
      <c r="CG176" s="72" t="str">
        <f t="shared" si="25"/>
        <v/>
      </c>
      <c r="CH176" s="95"/>
      <c r="CI176" s="27" t="e">
        <f>VLOOKUP(B176,Facility_Information!$B$6:$O$136,14,FALSE)</f>
        <v>#N/A</v>
      </c>
      <c r="CJ176">
        <f t="shared" si="18"/>
        <v>0</v>
      </c>
      <c r="CK176">
        <f t="shared" si="19"/>
        <v>0</v>
      </c>
      <c r="CL176">
        <f>IF(CK176&gt;0,SUM($CK$6:CK176),0)</f>
        <v>0</v>
      </c>
      <c r="CM176" s="182" t="str">
        <f t="shared" si="24"/>
        <v/>
      </c>
    </row>
    <row r="177" spans="1:91" ht="13" x14ac:dyDescent="0.3">
      <c r="A177" s="82"/>
      <c r="B177" s="251"/>
      <c r="C177" s="215"/>
      <c r="D177" s="215"/>
      <c r="E177" s="215"/>
      <c r="F177" s="215"/>
      <c r="G177" s="216"/>
      <c r="H177" s="217"/>
      <c r="I177" s="200"/>
      <c r="J177" s="264"/>
      <c r="K177" s="140"/>
      <c r="L177" s="135"/>
      <c r="M177" s="261"/>
      <c r="N177" s="172"/>
      <c r="O177" s="160"/>
      <c r="P177" s="161"/>
      <c r="Q177" s="141"/>
      <c r="R177" s="170"/>
      <c r="S177" s="140"/>
      <c r="T177" s="67"/>
      <c r="U177" s="67"/>
      <c r="V177" s="135"/>
      <c r="W177" s="140"/>
      <c r="X177" s="135"/>
      <c r="Y177" s="134"/>
      <c r="Z177" s="67"/>
      <c r="AA177" s="67"/>
      <c r="AB177" s="135"/>
      <c r="AC177" s="141"/>
      <c r="AD177" s="115"/>
      <c r="AE177" s="115"/>
      <c r="AF177" s="269"/>
      <c r="AG177" s="134"/>
      <c r="AH177" s="67"/>
      <c r="AI177" s="67"/>
      <c r="AJ177" s="135"/>
      <c r="AK177" s="140"/>
      <c r="AL177" s="215"/>
      <c r="AM177" s="215"/>
      <c r="AN177" s="215"/>
      <c r="AO177" s="215"/>
      <c r="AP177" s="271"/>
      <c r="AQ177" s="273"/>
      <c r="AR177" s="140"/>
      <c r="AS177" s="271"/>
      <c r="AT177" s="140"/>
      <c r="AU177" s="215"/>
      <c r="AV177" s="215"/>
      <c r="AW177" s="215"/>
      <c r="AX177" s="271"/>
      <c r="AY177" s="277"/>
      <c r="AZ177" s="218"/>
      <c r="BA177" s="218"/>
      <c r="BB177" s="332"/>
      <c r="BC177" s="134"/>
      <c r="BD177" s="67"/>
      <c r="BE177" s="199"/>
      <c r="BF177" s="280"/>
      <c r="BG177" s="261"/>
      <c r="BH177" s="271"/>
      <c r="BI177" s="140"/>
      <c r="BJ177" s="271"/>
      <c r="BK177" s="140"/>
      <c r="BL177" s="215"/>
      <c r="BM177" s="215"/>
      <c r="BN177" s="215"/>
      <c r="BO177" s="271"/>
      <c r="BP177" s="134"/>
      <c r="BQ177" s="67"/>
      <c r="BR177" s="67"/>
      <c r="BS177" s="135"/>
      <c r="BT177" s="134"/>
      <c r="BU177" s="67"/>
      <c r="BV177" s="199"/>
      <c r="BW177" s="280"/>
      <c r="BX177" s="334" t="str">
        <f t="shared" si="20"/>
        <v/>
      </c>
      <c r="BY177" s="134"/>
      <c r="BZ177" s="67"/>
      <c r="CA177" s="67"/>
      <c r="CB177" s="67"/>
      <c r="CC177" s="67"/>
      <c r="CD177" s="252" t="str">
        <f t="shared" si="21"/>
        <v/>
      </c>
      <c r="CE177" s="197" t="str">
        <f t="shared" si="22"/>
        <v/>
      </c>
      <c r="CF177" s="327" t="str">
        <f t="shared" si="23"/>
        <v/>
      </c>
      <c r="CG177" s="72" t="str">
        <f t="shared" si="25"/>
        <v/>
      </c>
      <c r="CH177" s="95"/>
      <c r="CI177" s="27" t="e">
        <f>VLOOKUP(B177,Facility_Information!$B$6:$O$136,14,FALSE)</f>
        <v>#N/A</v>
      </c>
      <c r="CJ177">
        <f t="shared" si="18"/>
        <v>0</v>
      </c>
      <c r="CK177">
        <f t="shared" si="19"/>
        <v>0</v>
      </c>
      <c r="CL177">
        <f>IF(CK177&gt;0,SUM($CK$6:CK177),0)</f>
        <v>0</v>
      </c>
      <c r="CM177" s="182" t="str">
        <f t="shared" si="24"/>
        <v/>
      </c>
    </row>
    <row r="178" spans="1:91" ht="13" x14ac:dyDescent="0.3">
      <c r="A178" s="82"/>
      <c r="B178" s="251"/>
      <c r="C178" s="215"/>
      <c r="D178" s="215"/>
      <c r="E178" s="215"/>
      <c r="F178" s="215"/>
      <c r="G178" s="216"/>
      <c r="H178" s="217"/>
      <c r="I178" s="200"/>
      <c r="J178" s="264"/>
      <c r="K178" s="140"/>
      <c r="L178" s="135"/>
      <c r="M178" s="261"/>
      <c r="N178" s="172"/>
      <c r="O178" s="160"/>
      <c r="P178" s="161"/>
      <c r="Q178" s="141"/>
      <c r="R178" s="170"/>
      <c r="S178" s="140"/>
      <c r="T178" s="67"/>
      <c r="U178" s="67"/>
      <c r="V178" s="135"/>
      <c r="W178" s="140"/>
      <c r="X178" s="135"/>
      <c r="Y178" s="134"/>
      <c r="Z178" s="67"/>
      <c r="AA178" s="67"/>
      <c r="AB178" s="135"/>
      <c r="AC178" s="141"/>
      <c r="AD178" s="115"/>
      <c r="AE178" s="115"/>
      <c r="AF178" s="269"/>
      <c r="AG178" s="134"/>
      <c r="AH178" s="67"/>
      <c r="AI178" s="67"/>
      <c r="AJ178" s="135"/>
      <c r="AK178" s="140"/>
      <c r="AL178" s="215"/>
      <c r="AM178" s="215"/>
      <c r="AN178" s="215"/>
      <c r="AO178" s="215"/>
      <c r="AP178" s="271"/>
      <c r="AQ178" s="273"/>
      <c r="AR178" s="140"/>
      <c r="AS178" s="271"/>
      <c r="AT178" s="140"/>
      <c r="AU178" s="215"/>
      <c r="AV178" s="215"/>
      <c r="AW178" s="215"/>
      <c r="AX178" s="271"/>
      <c r="AY178" s="277"/>
      <c r="AZ178" s="218"/>
      <c r="BA178" s="218"/>
      <c r="BB178" s="332"/>
      <c r="BC178" s="134"/>
      <c r="BD178" s="67"/>
      <c r="BE178" s="199"/>
      <c r="BF178" s="280"/>
      <c r="BG178" s="261"/>
      <c r="BH178" s="271"/>
      <c r="BI178" s="140"/>
      <c r="BJ178" s="271"/>
      <c r="BK178" s="140"/>
      <c r="BL178" s="215"/>
      <c r="BM178" s="215"/>
      <c r="BN178" s="215"/>
      <c r="BO178" s="271"/>
      <c r="BP178" s="134"/>
      <c r="BQ178" s="67"/>
      <c r="BR178" s="67"/>
      <c r="BS178" s="135"/>
      <c r="BT178" s="134"/>
      <c r="BU178" s="67"/>
      <c r="BV178" s="199"/>
      <c r="BW178" s="280"/>
      <c r="BX178" s="334" t="str">
        <f t="shared" si="20"/>
        <v/>
      </c>
      <c r="BY178" s="134"/>
      <c r="BZ178" s="67"/>
      <c r="CA178" s="67"/>
      <c r="CB178" s="67"/>
      <c r="CC178" s="67"/>
      <c r="CD178" s="252" t="str">
        <f t="shared" si="21"/>
        <v/>
      </c>
      <c r="CE178" s="197" t="str">
        <f t="shared" si="22"/>
        <v/>
      </c>
      <c r="CF178" s="327" t="str">
        <f t="shared" si="23"/>
        <v/>
      </c>
      <c r="CG178" s="72" t="str">
        <f t="shared" si="25"/>
        <v/>
      </c>
      <c r="CH178" s="95"/>
      <c r="CI178" s="27" t="e">
        <f>VLOOKUP(B178,Facility_Information!$B$6:$O$136,14,FALSE)</f>
        <v>#N/A</v>
      </c>
      <c r="CJ178">
        <f t="shared" si="18"/>
        <v>0</v>
      </c>
      <c r="CK178">
        <f t="shared" si="19"/>
        <v>0</v>
      </c>
      <c r="CL178">
        <f>IF(CK178&gt;0,SUM($CK$6:CK178),0)</f>
        <v>0</v>
      </c>
      <c r="CM178" s="182" t="str">
        <f t="shared" si="24"/>
        <v/>
      </c>
    </row>
    <row r="179" spans="1:91" ht="13" x14ac:dyDescent="0.3">
      <c r="A179" s="82"/>
      <c r="B179" s="251"/>
      <c r="C179" s="215"/>
      <c r="D179" s="215"/>
      <c r="E179" s="215"/>
      <c r="F179" s="215"/>
      <c r="G179" s="216"/>
      <c r="H179" s="217"/>
      <c r="I179" s="200"/>
      <c r="J179" s="264"/>
      <c r="K179" s="140"/>
      <c r="L179" s="135"/>
      <c r="M179" s="261"/>
      <c r="N179" s="172"/>
      <c r="O179" s="160"/>
      <c r="P179" s="161"/>
      <c r="Q179" s="141"/>
      <c r="R179" s="170"/>
      <c r="S179" s="140"/>
      <c r="T179" s="67"/>
      <c r="U179" s="67"/>
      <c r="V179" s="135"/>
      <c r="W179" s="140"/>
      <c r="X179" s="135"/>
      <c r="Y179" s="134"/>
      <c r="Z179" s="67"/>
      <c r="AA179" s="67"/>
      <c r="AB179" s="135"/>
      <c r="AC179" s="141"/>
      <c r="AD179" s="115"/>
      <c r="AE179" s="115"/>
      <c r="AF179" s="269"/>
      <c r="AG179" s="134"/>
      <c r="AH179" s="67"/>
      <c r="AI179" s="67"/>
      <c r="AJ179" s="135"/>
      <c r="AK179" s="140"/>
      <c r="AL179" s="215"/>
      <c r="AM179" s="215"/>
      <c r="AN179" s="215"/>
      <c r="AO179" s="215"/>
      <c r="AP179" s="271"/>
      <c r="AQ179" s="273"/>
      <c r="AR179" s="140"/>
      <c r="AS179" s="271"/>
      <c r="AT179" s="140"/>
      <c r="AU179" s="215"/>
      <c r="AV179" s="215"/>
      <c r="AW179" s="215"/>
      <c r="AX179" s="271"/>
      <c r="AY179" s="277"/>
      <c r="AZ179" s="218"/>
      <c r="BA179" s="218"/>
      <c r="BB179" s="332"/>
      <c r="BC179" s="134"/>
      <c r="BD179" s="67"/>
      <c r="BE179" s="199"/>
      <c r="BF179" s="280"/>
      <c r="BG179" s="261"/>
      <c r="BH179" s="271"/>
      <c r="BI179" s="140"/>
      <c r="BJ179" s="271"/>
      <c r="BK179" s="140"/>
      <c r="BL179" s="215"/>
      <c r="BM179" s="215"/>
      <c r="BN179" s="215"/>
      <c r="BO179" s="271"/>
      <c r="BP179" s="134"/>
      <c r="BQ179" s="67"/>
      <c r="BR179" s="67"/>
      <c r="BS179" s="135"/>
      <c r="BT179" s="134"/>
      <c r="BU179" s="67"/>
      <c r="BV179" s="199"/>
      <c r="BW179" s="280"/>
      <c r="BX179" s="334" t="str">
        <f t="shared" si="20"/>
        <v/>
      </c>
      <c r="BY179" s="134"/>
      <c r="BZ179" s="67"/>
      <c r="CA179" s="67"/>
      <c r="CB179" s="67"/>
      <c r="CC179" s="67"/>
      <c r="CD179" s="252" t="str">
        <f t="shared" si="21"/>
        <v/>
      </c>
      <c r="CE179" s="197" t="str">
        <f t="shared" si="22"/>
        <v/>
      </c>
      <c r="CF179" s="327" t="str">
        <f t="shared" si="23"/>
        <v/>
      </c>
      <c r="CG179" s="72" t="str">
        <f t="shared" si="25"/>
        <v/>
      </c>
      <c r="CH179" s="95"/>
      <c r="CI179" s="27" t="e">
        <f>VLOOKUP(B179,Facility_Information!$B$6:$O$136,14,FALSE)</f>
        <v>#N/A</v>
      </c>
      <c r="CJ179">
        <f t="shared" si="18"/>
        <v>0</v>
      </c>
      <c r="CK179">
        <f t="shared" si="19"/>
        <v>0</v>
      </c>
      <c r="CL179">
        <f>IF(CK179&gt;0,SUM($CK$6:CK179),0)</f>
        <v>0</v>
      </c>
      <c r="CM179" s="182" t="str">
        <f t="shared" si="24"/>
        <v/>
      </c>
    </row>
    <row r="180" spans="1:91" ht="13" x14ac:dyDescent="0.3">
      <c r="A180" s="82"/>
      <c r="B180" s="251"/>
      <c r="C180" s="215"/>
      <c r="D180" s="215"/>
      <c r="E180" s="215"/>
      <c r="F180" s="215"/>
      <c r="G180" s="216"/>
      <c r="H180" s="217"/>
      <c r="I180" s="200"/>
      <c r="J180" s="264"/>
      <c r="K180" s="140"/>
      <c r="L180" s="135"/>
      <c r="M180" s="261"/>
      <c r="N180" s="172"/>
      <c r="O180" s="160"/>
      <c r="P180" s="161"/>
      <c r="Q180" s="141"/>
      <c r="R180" s="170"/>
      <c r="S180" s="140"/>
      <c r="T180" s="67"/>
      <c r="U180" s="67"/>
      <c r="V180" s="135"/>
      <c r="W180" s="140"/>
      <c r="X180" s="135"/>
      <c r="Y180" s="134"/>
      <c r="Z180" s="67"/>
      <c r="AA180" s="67"/>
      <c r="AB180" s="135"/>
      <c r="AC180" s="141"/>
      <c r="AD180" s="115"/>
      <c r="AE180" s="115"/>
      <c r="AF180" s="269"/>
      <c r="AG180" s="134"/>
      <c r="AH180" s="67"/>
      <c r="AI180" s="67"/>
      <c r="AJ180" s="135"/>
      <c r="AK180" s="140"/>
      <c r="AL180" s="215"/>
      <c r="AM180" s="215"/>
      <c r="AN180" s="215"/>
      <c r="AO180" s="215"/>
      <c r="AP180" s="271"/>
      <c r="AQ180" s="273"/>
      <c r="AR180" s="140"/>
      <c r="AS180" s="271"/>
      <c r="AT180" s="140"/>
      <c r="AU180" s="215"/>
      <c r="AV180" s="215"/>
      <c r="AW180" s="215"/>
      <c r="AX180" s="271"/>
      <c r="AY180" s="277"/>
      <c r="AZ180" s="218"/>
      <c r="BA180" s="218"/>
      <c r="BB180" s="332"/>
      <c r="BC180" s="134"/>
      <c r="BD180" s="67"/>
      <c r="BE180" s="199"/>
      <c r="BF180" s="280"/>
      <c r="BG180" s="261"/>
      <c r="BH180" s="271"/>
      <c r="BI180" s="140"/>
      <c r="BJ180" s="271"/>
      <c r="BK180" s="140"/>
      <c r="BL180" s="215"/>
      <c r="BM180" s="215"/>
      <c r="BN180" s="215"/>
      <c r="BO180" s="271"/>
      <c r="BP180" s="134"/>
      <c r="BQ180" s="67"/>
      <c r="BR180" s="67"/>
      <c r="BS180" s="135"/>
      <c r="BT180" s="134"/>
      <c r="BU180" s="67"/>
      <c r="BV180" s="199"/>
      <c r="BW180" s="280"/>
      <c r="BX180" s="334" t="str">
        <f t="shared" si="20"/>
        <v/>
      </c>
      <c r="BY180" s="134"/>
      <c r="BZ180" s="67"/>
      <c r="CA180" s="67"/>
      <c r="CB180" s="67"/>
      <c r="CC180" s="67"/>
      <c r="CD180" s="252" t="str">
        <f t="shared" si="21"/>
        <v/>
      </c>
      <c r="CE180" s="197" t="str">
        <f t="shared" si="22"/>
        <v/>
      </c>
      <c r="CF180" s="327" t="str">
        <f t="shared" si="23"/>
        <v/>
      </c>
      <c r="CG180" s="72" t="str">
        <f t="shared" si="25"/>
        <v/>
      </c>
      <c r="CH180" s="95"/>
      <c r="CI180" s="27" t="e">
        <f>VLOOKUP(B180,Facility_Information!$B$6:$O$136,14,FALSE)</f>
        <v>#N/A</v>
      </c>
      <c r="CJ180">
        <f t="shared" si="18"/>
        <v>0</v>
      </c>
      <c r="CK180">
        <f t="shared" si="19"/>
        <v>0</v>
      </c>
      <c r="CL180">
        <f>IF(CK180&gt;0,SUM($CK$6:CK180),0)</f>
        <v>0</v>
      </c>
      <c r="CM180" s="182" t="str">
        <f t="shared" si="24"/>
        <v/>
      </c>
    </row>
    <row r="181" spans="1:91" ht="13" x14ac:dyDescent="0.3">
      <c r="A181" s="82"/>
      <c r="B181" s="251"/>
      <c r="C181" s="215"/>
      <c r="D181" s="215"/>
      <c r="E181" s="215"/>
      <c r="F181" s="215"/>
      <c r="G181" s="216"/>
      <c r="H181" s="217"/>
      <c r="I181" s="200"/>
      <c r="J181" s="264"/>
      <c r="K181" s="140"/>
      <c r="L181" s="135"/>
      <c r="M181" s="261"/>
      <c r="N181" s="172"/>
      <c r="O181" s="160"/>
      <c r="P181" s="161"/>
      <c r="Q181" s="141"/>
      <c r="R181" s="170"/>
      <c r="S181" s="140"/>
      <c r="T181" s="67"/>
      <c r="U181" s="67"/>
      <c r="V181" s="135"/>
      <c r="W181" s="140"/>
      <c r="X181" s="135"/>
      <c r="Y181" s="134"/>
      <c r="Z181" s="67"/>
      <c r="AA181" s="67"/>
      <c r="AB181" s="135"/>
      <c r="AC181" s="141"/>
      <c r="AD181" s="115"/>
      <c r="AE181" s="115"/>
      <c r="AF181" s="269"/>
      <c r="AG181" s="134"/>
      <c r="AH181" s="67"/>
      <c r="AI181" s="67"/>
      <c r="AJ181" s="135"/>
      <c r="AK181" s="140"/>
      <c r="AL181" s="215"/>
      <c r="AM181" s="215"/>
      <c r="AN181" s="215"/>
      <c r="AO181" s="215"/>
      <c r="AP181" s="271"/>
      <c r="AQ181" s="273"/>
      <c r="AR181" s="140"/>
      <c r="AS181" s="271"/>
      <c r="AT181" s="140"/>
      <c r="AU181" s="215"/>
      <c r="AV181" s="215"/>
      <c r="AW181" s="215"/>
      <c r="AX181" s="271"/>
      <c r="AY181" s="277"/>
      <c r="AZ181" s="218"/>
      <c r="BA181" s="218"/>
      <c r="BB181" s="332"/>
      <c r="BC181" s="134"/>
      <c r="BD181" s="67"/>
      <c r="BE181" s="199"/>
      <c r="BF181" s="280"/>
      <c r="BG181" s="261"/>
      <c r="BH181" s="271"/>
      <c r="BI181" s="140"/>
      <c r="BJ181" s="271"/>
      <c r="BK181" s="140"/>
      <c r="BL181" s="215"/>
      <c r="BM181" s="215"/>
      <c r="BN181" s="215"/>
      <c r="BO181" s="271"/>
      <c r="BP181" s="134"/>
      <c r="BQ181" s="67"/>
      <c r="BR181" s="67"/>
      <c r="BS181" s="135"/>
      <c r="BT181" s="134"/>
      <c r="BU181" s="67"/>
      <c r="BV181" s="199"/>
      <c r="BW181" s="280"/>
      <c r="BX181" s="334" t="str">
        <f t="shared" si="20"/>
        <v/>
      </c>
      <c r="BY181" s="134"/>
      <c r="BZ181" s="67"/>
      <c r="CA181" s="67"/>
      <c r="CB181" s="67"/>
      <c r="CC181" s="67"/>
      <c r="CD181" s="252" t="str">
        <f t="shared" si="21"/>
        <v/>
      </c>
      <c r="CE181" s="197" t="str">
        <f t="shared" si="22"/>
        <v/>
      </c>
      <c r="CF181" s="327" t="str">
        <f t="shared" si="23"/>
        <v/>
      </c>
      <c r="CG181" s="72" t="str">
        <f t="shared" si="25"/>
        <v/>
      </c>
      <c r="CH181" s="95"/>
      <c r="CI181" s="27" t="e">
        <f>VLOOKUP(B181,Facility_Information!$B$6:$O$136,14,FALSE)</f>
        <v>#N/A</v>
      </c>
      <c r="CJ181">
        <f t="shared" si="18"/>
        <v>0</v>
      </c>
      <c r="CK181">
        <f t="shared" si="19"/>
        <v>0</v>
      </c>
      <c r="CL181">
        <f>IF(CK181&gt;0,SUM($CK$6:CK181),0)</f>
        <v>0</v>
      </c>
      <c r="CM181" s="182" t="str">
        <f t="shared" si="24"/>
        <v/>
      </c>
    </row>
    <row r="182" spans="1:91" ht="13" x14ac:dyDescent="0.3">
      <c r="A182" s="82"/>
      <c r="B182" s="251"/>
      <c r="C182" s="215"/>
      <c r="D182" s="215"/>
      <c r="E182" s="215"/>
      <c r="F182" s="215"/>
      <c r="G182" s="216"/>
      <c r="H182" s="217"/>
      <c r="I182" s="200"/>
      <c r="J182" s="264"/>
      <c r="K182" s="140"/>
      <c r="L182" s="135"/>
      <c r="M182" s="261"/>
      <c r="N182" s="172"/>
      <c r="O182" s="160"/>
      <c r="P182" s="161"/>
      <c r="Q182" s="141"/>
      <c r="R182" s="170"/>
      <c r="S182" s="140"/>
      <c r="T182" s="67"/>
      <c r="U182" s="67"/>
      <c r="V182" s="135"/>
      <c r="W182" s="140"/>
      <c r="X182" s="135"/>
      <c r="Y182" s="134"/>
      <c r="Z182" s="67"/>
      <c r="AA182" s="67"/>
      <c r="AB182" s="135"/>
      <c r="AC182" s="141"/>
      <c r="AD182" s="115"/>
      <c r="AE182" s="115"/>
      <c r="AF182" s="269"/>
      <c r="AG182" s="134"/>
      <c r="AH182" s="67"/>
      <c r="AI182" s="67"/>
      <c r="AJ182" s="135"/>
      <c r="AK182" s="140"/>
      <c r="AL182" s="215"/>
      <c r="AM182" s="215"/>
      <c r="AN182" s="215"/>
      <c r="AO182" s="215"/>
      <c r="AP182" s="271"/>
      <c r="AQ182" s="273"/>
      <c r="AR182" s="140"/>
      <c r="AS182" s="271"/>
      <c r="AT182" s="140"/>
      <c r="AU182" s="215"/>
      <c r="AV182" s="215"/>
      <c r="AW182" s="215"/>
      <c r="AX182" s="271"/>
      <c r="AY182" s="277"/>
      <c r="AZ182" s="218"/>
      <c r="BA182" s="218"/>
      <c r="BB182" s="332"/>
      <c r="BC182" s="134"/>
      <c r="BD182" s="67"/>
      <c r="BE182" s="199"/>
      <c r="BF182" s="280"/>
      <c r="BG182" s="261"/>
      <c r="BH182" s="271"/>
      <c r="BI182" s="140"/>
      <c r="BJ182" s="271"/>
      <c r="BK182" s="140"/>
      <c r="BL182" s="215"/>
      <c r="BM182" s="215"/>
      <c r="BN182" s="215"/>
      <c r="BO182" s="271"/>
      <c r="BP182" s="134"/>
      <c r="BQ182" s="67"/>
      <c r="BR182" s="67"/>
      <c r="BS182" s="135"/>
      <c r="BT182" s="134"/>
      <c r="BU182" s="67"/>
      <c r="BV182" s="199"/>
      <c r="BW182" s="280"/>
      <c r="BX182" s="334" t="str">
        <f t="shared" si="20"/>
        <v/>
      </c>
      <c r="BY182" s="134"/>
      <c r="BZ182" s="67"/>
      <c r="CA182" s="67"/>
      <c r="CB182" s="67"/>
      <c r="CC182" s="67"/>
      <c r="CD182" s="252" t="str">
        <f t="shared" si="21"/>
        <v/>
      </c>
      <c r="CE182" s="197" t="str">
        <f t="shared" si="22"/>
        <v/>
      </c>
      <c r="CF182" s="327" t="str">
        <f t="shared" si="23"/>
        <v/>
      </c>
      <c r="CG182" s="72" t="str">
        <f t="shared" si="25"/>
        <v/>
      </c>
      <c r="CH182" s="95"/>
      <c r="CI182" s="27" t="e">
        <f>VLOOKUP(B182,Facility_Information!$B$6:$O$136,14,FALSE)</f>
        <v>#N/A</v>
      </c>
      <c r="CJ182">
        <f t="shared" si="18"/>
        <v>0</v>
      </c>
      <c r="CK182">
        <f t="shared" si="19"/>
        <v>0</v>
      </c>
      <c r="CL182">
        <f>IF(CK182&gt;0,SUM($CK$6:CK182),0)</f>
        <v>0</v>
      </c>
      <c r="CM182" s="182" t="str">
        <f t="shared" si="24"/>
        <v/>
      </c>
    </row>
    <row r="183" spans="1:91" ht="13" x14ac:dyDescent="0.3">
      <c r="A183" s="82"/>
      <c r="B183" s="251"/>
      <c r="C183" s="215"/>
      <c r="D183" s="215"/>
      <c r="E183" s="215"/>
      <c r="F183" s="215"/>
      <c r="G183" s="216"/>
      <c r="H183" s="217"/>
      <c r="I183" s="200"/>
      <c r="J183" s="264"/>
      <c r="K183" s="140"/>
      <c r="L183" s="135"/>
      <c r="M183" s="261"/>
      <c r="N183" s="172"/>
      <c r="O183" s="160"/>
      <c r="P183" s="161"/>
      <c r="Q183" s="141"/>
      <c r="R183" s="170"/>
      <c r="S183" s="140"/>
      <c r="T183" s="67"/>
      <c r="U183" s="67"/>
      <c r="V183" s="135"/>
      <c r="W183" s="140"/>
      <c r="X183" s="135"/>
      <c r="Y183" s="134"/>
      <c r="Z183" s="67"/>
      <c r="AA183" s="67"/>
      <c r="AB183" s="135"/>
      <c r="AC183" s="141"/>
      <c r="AD183" s="115"/>
      <c r="AE183" s="115"/>
      <c r="AF183" s="269"/>
      <c r="AG183" s="134"/>
      <c r="AH183" s="67"/>
      <c r="AI183" s="67"/>
      <c r="AJ183" s="135"/>
      <c r="AK183" s="140"/>
      <c r="AL183" s="215"/>
      <c r="AM183" s="215"/>
      <c r="AN183" s="215"/>
      <c r="AO183" s="215"/>
      <c r="AP183" s="271"/>
      <c r="AQ183" s="273"/>
      <c r="AR183" s="140"/>
      <c r="AS183" s="271"/>
      <c r="AT183" s="140"/>
      <c r="AU183" s="215"/>
      <c r="AV183" s="215"/>
      <c r="AW183" s="215"/>
      <c r="AX183" s="271"/>
      <c r="AY183" s="277"/>
      <c r="AZ183" s="218"/>
      <c r="BA183" s="218"/>
      <c r="BB183" s="332"/>
      <c r="BC183" s="134"/>
      <c r="BD183" s="67"/>
      <c r="BE183" s="199"/>
      <c r="BF183" s="280"/>
      <c r="BG183" s="261"/>
      <c r="BH183" s="271"/>
      <c r="BI183" s="140"/>
      <c r="BJ183" s="271"/>
      <c r="BK183" s="140"/>
      <c r="BL183" s="215"/>
      <c r="BM183" s="215"/>
      <c r="BN183" s="215"/>
      <c r="BO183" s="271"/>
      <c r="BP183" s="134"/>
      <c r="BQ183" s="67"/>
      <c r="BR183" s="67"/>
      <c r="BS183" s="135"/>
      <c r="BT183" s="134"/>
      <c r="BU183" s="67"/>
      <c r="BV183" s="199"/>
      <c r="BW183" s="280"/>
      <c r="BX183" s="334" t="str">
        <f t="shared" si="20"/>
        <v/>
      </c>
      <c r="BY183" s="134"/>
      <c r="BZ183" s="67"/>
      <c r="CA183" s="67"/>
      <c r="CB183" s="67"/>
      <c r="CC183" s="67"/>
      <c r="CD183" s="252" t="str">
        <f t="shared" si="21"/>
        <v/>
      </c>
      <c r="CE183" s="197" t="str">
        <f t="shared" si="22"/>
        <v/>
      </c>
      <c r="CF183" s="327" t="str">
        <f t="shared" si="23"/>
        <v/>
      </c>
      <c r="CG183" s="72" t="str">
        <f t="shared" si="25"/>
        <v/>
      </c>
      <c r="CH183" s="95"/>
      <c r="CI183" s="27" t="e">
        <f>VLOOKUP(B183,Facility_Information!$B$6:$O$136,14,FALSE)</f>
        <v>#N/A</v>
      </c>
      <c r="CJ183">
        <f t="shared" si="18"/>
        <v>0</v>
      </c>
      <c r="CK183">
        <f t="shared" si="19"/>
        <v>0</v>
      </c>
      <c r="CL183">
        <f>IF(CK183&gt;0,SUM($CK$6:CK183),0)</f>
        <v>0</v>
      </c>
      <c r="CM183" s="182" t="str">
        <f t="shared" si="24"/>
        <v/>
      </c>
    </row>
    <row r="184" spans="1:91" ht="13" x14ac:dyDescent="0.3">
      <c r="A184" s="82"/>
      <c r="B184" s="251"/>
      <c r="C184" s="215"/>
      <c r="D184" s="215"/>
      <c r="E184" s="215"/>
      <c r="F184" s="215"/>
      <c r="G184" s="216"/>
      <c r="H184" s="217"/>
      <c r="I184" s="200"/>
      <c r="J184" s="264"/>
      <c r="K184" s="140"/>
      <c r="L184" s="135"/>
      <c r="M184" s="261"/>
      <c r="N184" s="172"/>
      <c r="O184" s="160"/>
      <c r="P184" s="161"/>
      <c r="Q184" s="141"/>
      <c r="R184" s="170"/>
      <c r="S184" s="140"/>
      <c r="T184" s="67"/>
      <c r="U184" s="67"/>
      <c r="V184" s="135"/>
      <c r="W184" s="140"/>
      <c r="X184" s="135"/>
      <c r="Y184" s="134"/>
      <c r="Z184" s="67"/>
      <c r="AA184" s="67"/>
      <c r="AB184" s="135"/>
      <c r="AC184" s="141"/>
      <c r="AD184" s="115"/>
      <c r="AE184" s="115"/>
      <c r="AF184" s="269"/>
      <c r="AG184" s="134"/>
      <c r="AH184" s="67"/>
      <c r="AI184" s="67"/>
      <c r="AJ184" s="135"/>
      <c r="AK184" s="140"/>
      <c r="AL184" s="215"/>
      <c r="AM184" s="215"/>
      <c r="AN184" s="215"/>
      <c r="AO184" s="215"/>
      <c r="AP184" s="271"/>
      <c r="AQ184" s="273"/>
      <c r="AR184" s="140"/>
      <c r="AS184" s="271"/>
      <c r="AT184" s="140"/>
      <c r="AU184" s="215"/>
      <c r="AV184" s="215"/>
      <c r="AW184" s="215"/>
      <c r="AX184" s="271"/>
      <c r="AY184" s="277"/>
      <c r="AZ184" s="218"/>
      <c r="BA184" s="218"/>
      <c r="BB184" s="332"/>
      <c r="BC184" s="134"/>
      <c r="BD184" s="67"/>
      <c r="BE184" s="199"/>
      <c r="BF184" s="280"/>
      <c r="BG184" s="261"/>
      <c r="BH184" s="271"/>
      <c r="BI184" s="140"/>
      <c r="BJ184" s="271"/>
      <c r="BK184" s="140"/>
      <c r="BL184" s="215"/>
      <c r="BM184" s="215"/>
      <c r="BN184" s="215"/>
      <c r="BO184" s="271"/>
      <c r="BP184" s="134"/>
      <c r="BQ184" s="67"/>
      <c r="BR184" s="67"/>
      <c r="BS184" s="135"/>
      <c r="BT184" s="134"/>
      <c r="BU184" s="67"/>
      <c r="BV184" s="199"/>
      <c r="BW184" s="280"/>
      <c r="BX184" s="334" t="str">
        <f t="shared" si="20"/>
        <v/>
      </c>
      <c r="BY184" s="134"/>
      <c r="BZ184" s="67"/>
      <c r="CA184" s="67"/>
      <c r="CB184" s="67"/>
      <c r="CC184" s="67"/>
      <c r="CD184" s="252" t="str">
        <f t="shared" si="21"/>
        <v/>
      </c>
      <c r="CE184" s="197" t="str">
        <f t="shared" si="22"/>
        <v/>
      </c>
      <c r="CF184" s="327" t="str">
        <f t="shared" si="23"/>
        <v/>
      </c>
      <c r="CG184" s="72" t="str">
        <f t="shared" si="25"/>
        <v/>
      </c>
      <c r="CH184" s="95"/>
      <c r="CI184" s="27" t="e">
        <f>VLOOKUP(B184,Facility_Information!$B$6:$O$136,14,FALSE)</f>
        <v>#N/A</v>
      </c>
      <c r="CJ184">
        <f t="shared" si="18"/>
        <v>0</v>
      </c>
      <c r="CK184">
        <f t="shared" si="19"/>
        <v>0</v>
      </c>
      <c r="CL184">
        <f>IF(CK184&gt;0,SUM($CK$6:CK184),0)</f>
        <v>0</v>
      </c>
      <c r="CM184" s="182" t="str">
        <f t="shared" si="24"/>
        <v/>
      </c>
    </row>
    <row r="185" spans="1:91" ht="13" x14ac:dyDescent="0.3">
      <c r="A185" s="82"/>
      <c r="B185" s="251"/>
      <c r="C185" s="215"/>
      <c r="D185" s="215"/>
      <c r="E185" s="215"/>
      <c r="F185" s="215"/>
      <c r="G185" s="216"/>
      <c r="H185" s="217"/>
      <c r="I185" s="200"/>
      <c r="J185" s="264"/>
      <c r="K185" s="140"/>
      <c r="L185" s="135"/>
      <c r="M185" s="261"/>
      <c r="N185" s="172"/>
      <c r="O185" s="160"/>
      <c r="P185" s="161"/>
      <c r="Q185" s="141"/>
      <c r="R185" s="170"/>
      <c r="S185" s="140"/>
      <c r="T185" s="67"/>
      <c r="U185" s="67"/>
      <c r="V185" s="135"/>
      <c r="W185" s="140"/>
      <c r="X185" s="135"/>
      <c r="Y185" s="134"/>
      <c r="Z185" s="67"/>
      <c r="AA185" s="67"/>
      <c r="AB185" s="135"/>
      <c r="AC185" s="141"/>
      <c r="AD185" s="115"/>
      <c r="AE185" s="115"/>
      <c r="AF185" s="269"/>
      <c r="AG185" s="134"/>
      <c r="AH185" s="67"/>
      <c r="AI185" s="67"/>
      <c r="AJ185" s="135"/>
      <c r="AK185" s="140"/>
      <c r="AL185" s="215"/>
      <c r="AM185" s="215"/>
      <c r="AN185" s="215"/>
      <c r="AO185" s="215"/>
      <c r="AP185" s="271"/>
      <c r="AQ185" s="273"/>
      <c r="AR185" s="140"/>
      <c r="AS185" s="271"/>
      <c r="AT185" s="140"/>
      <c r="AU185" s="215"/>
      <c r="AV185" s="215"/>
      <c r="AW185" s="215"/>
      <c r="AX185" s="271"/>
      <c r="AY185" s="277"/>
      <c r="AZ185" s="218"/>
      <c r="BA185" s="218"/>
      <c r="BB185" s="332"/>
      <c r="BC185" s="134"/>
      <c r="BD185" s="67"/>
      <c r="BE185" s="199"/>
      <c r="BF185" s="280"/>
      <c r="BG185" s="261"/>
      <c r="BH185" s="271"/>
      <c r="BI185" s="140"/>
      <c r="BJ185" s="271"/>
      <c r="BK185" s="140"/>
      <c r="BL185" s="215"/>
      <c r="BM185" s="215"/>
      <c r="BN185" s="215"/>
      <c r="BO185" s="271"/>
      <c r="BP185" s="134"/>
      <c r="BQ185" s="67"/>
      <c r="BR185" s="67"/>
      <c r="BS185" s="135"/>
      <c r="BT185" s="134"/>
      <c r="BU185" s="67"/>
      <c r="BV185" s="199"/>
      <c r="BW185" s="280"/>
      <c r="BX185" s="334" t="str">
        <f t="shared" si="20"/>
        <v/>
      </c>
      <c r="BY185" s="134"/>
      <c r="BZ185" s="67"/>
      <c r="CA185" s="67"/>
      <c r="CB185" s="67"/>
      <c r="CC185" s="67"/>
      <c r="CD185" s="252" t="str">
        <f t="shared" si="21"/>
        <v/>
      </c>
      <c r="CE185" s="197" t="str">
        <f t="shared" si="22"/>
        <v/>
      </c>
      <c r="CF185" s="327" t="str">
        <f t="shared" si="23"/>
        <v/>
      </c>
      <c r="CG185" s="72" t="str">
        <f t="shared" si="25"/>
        <v/>
      </c>
      <c r="CH185" s="95"/>
      <c r="CI185" s="27" t="e">
        <f>VLOOKUP(B185,Facility_Information!$B$6:$O$136,14,FALSE)</f>
        <v>#N/A</v>
      </c>
      <c r="CJ185">
        <f t="shared" si="18"/>
        <v>0</v>
      </c>
      <c r="CK185">
        <f t="shared" si="19"/>
        <v>0</v>
      </c>
      <c r="CL185">
        <f>IF(CK185&gt;0,SUM($CK$6:CK185),0)</f>
        <v>0</v>
      </c>
      <c r="CM185" s="182" t="str">
        <f t="shared" si="24"/>
        <v/>
      </c>
    </row>
    <row r="186" spans="1:91" ht="13" x14ac:dyDescent="0.3">
      <c r="A186" s="82"/>
      <c r="B186" s="251"/>
      <c r="C186" s="215"/>
      <c r="D186" s="215"/>
      <c r="E186" s="215"/>
      <c r="F186" s="215"/>
      <c r="G186" s="216"/>
      <c r="H186" s="217"/>
      <c r="I186" s="200"/>
      <c r="J186" s="264"/>
      <c r="K186" s="140"/>
      <c r="L186" s="135"/>
      <c r="M186" s="261"/>
      <c r="N186" s="172"/>
      <c r="O186" s="160"/>
      <c r="P186" s="161"/>
      <c r="Q186" s="141"/>
      <c r="R186" s="170"/>
      <c r="S186" s="140"/>
      <c r="T186" s="67"/>
      <c r="U186" s="67"/>
      <c r="V186" s="135"/>
      <c r="W186" s="140"/>
      <c r="X186" s="135"/>
      <c r="Y186" s="134"/>
      <c r="Z186" s="67"/>
      <c r="AA186" s="67"/>
      <c r="AB186" s="135"/>
      <c r="AC186" s="141"/>
      <c r="AD186" s="115"/>
      <c r="AE186" s="115"/>
      <c r="AF186" s="269"/>
      <c r="AG186" s="134"/>
      <c r="AH186" s="67"/>
      <c r="AI186" s="67"/>
      <c r="AJ186" s="135"/>
      <c r="AK186" s="140"/>
      <c r="AL186" s="215"/>
      <c r="AM186" s="215"/>
      <c r="AN186" s="215"/>
      <c r="AO186" s="215"/>
      <c r="AP186" s="271"/>
      <c r="AQ186" s="273"/>
      <c r="AR186" s="140"/>
      <c r="AS186" s="271"/>
      <c r="AT186" s="140"/>
      <c r="AU186" s="215"/>
      <c r="AV186" s="215"/>
      <c r="AW186" s="215"/>
      <c r="AX186" s="271"/>
      <c r="AY186" s="277"/>
      <c r="AZ186" s="218"/>
      <c r="BA186" s="218"/>
      <c r="BB186" s="332"/>
      <c r="BC186" s="134"/>
      <c r="BD186" s="67"/>
      <c r="BE186" s="199"/>
      <c r="BF186" s="280"/>
      <c r="BG186" s="261"/>
      <c r="BH186" s="271"/>
      <c r="BI186" s="140"/>
      <c r="BJ186" s="271"/>
      <c r="BK186" s="140"/>
      <c r="BL186" s="215"/>
      <c r="BM186" s="215"/>
      <c r="BN186" s="215"/>
      <c r="BO186" s="271"/>
      <c r="BP186" s="134"/>
      <c r="BQ186" s="67"/>
      <c r="BR186" s="67"/>
      <c r="BS186" s="135"/>
      <c r="BT186" s="134"/>
      <c r="BU186" s="67"/>
      <c r="BV186" s="199"/>
      <c r="BW186" s="280"/>
      <c r="BX186" s="334" t="str">
        <f t="shared" si="20"/>
        <v/>
      </c>
      <c r="BY186" s="134"/>
      <c r="BZ186" s="67"/>
      <c r="CA186" s="67"/>
      <c r="CB186" s="67"/>
      <c r="CC186" s="67"/>
      <c r="CD186" s="252" t="str">
        <f t="shared" si="21"/>
        <v/>
      </c>
      <c r="CE186" s="197" t="str">
        <f t="shared" si="22"/>
        <v/>
      </c>
      <c r="CF186" s="327" t="str">
        <f t="shared" si="23"/>
        <v/>
      </c>
      <c r="CG186" s="72" t="str">
        <f t="shared" si="25"/>
        <v/>
      </c>
      <c r="CH186" s="95"/>
      <c r="CI186" s="27" t="e">
        <f>VLOOKUP(B186,Facility_Information!$B$6:$O$136,14,FALSE)</f>
        <v>#N/A</v>
      </c>
      <c r="CJ186">
        <f t="shared" si="18"/>
        <v>0</v>
      </c>
      <c r="CK186">
        <f t="shared" si="19"/>
        <v>0</v>
      </c>
      <c r="CL186">
        <f>IF(CK186&gt;0,SUM($CK$6:CK186),0)</f>
        <v>0</v>
      </c>
      <c r="CM186" s="182" t="str">
        <f t="shared" si="24"/>
        <v/>
      </c>
    </row>
    <row r="187" spans="1:91" ht="13" x14ac:dyDescent="0.3">
      <c r="A187" s="82"/>
      <c r="B187" s="251"/>
      <c r="C187" s="215"/>
      <c r="D187" s="215"/>
      <c r="E187" s="215"/>
      <c r="F187" s="215"/>
      <c r="G187" s="216"/>
      <c r="H187" s="217"/>
      <c r="I187" s="200"/>
      <c r="J187" s="264"/>
      <c r="K187" s="140"/>
      <c r="L187" s="135"/>
      <c r="M187" s="261"/>
      <c r="N187" s="172"/>
      <c r="O187" s="160"/>
      <c r="P187" s="161"/>
      <c r="Q187" s="141"/>
      <c r="R187" s="170"/>
      <c r="S187" s="140"/>
      <c r="T187" s="67"/>
      <c r="U187" s="67"/>
      <c r="V187" s="135"/>
      <c r="W187" s="140"/>
      <c r="X187" s="135"/>
      <c r="Y187" s="134"/>
      <c r="Z187" s="67"/>
      <c r="AA187" s="67"/>
      <c r="AB187" s="135"/>
      <c r="AC187" s="141"/>
      <c r="AD187" s="115"/>
      <c r="AE187" s="115"/>
      <c r="AF187" s="269"/>
      <c r="AG187" s="134"/>
      <c r="AH187" s="67"/>
      <c r="AI187" s="67"/>
      <c r="AJ187" s="135"/>
      <c r="AK187" s="140"/>
      <c r="AL187" s="215"/>
      <c r="AM187" s="215"/>
      <c r="AN187" s="215"/>
      <c r="AO187" s="215"/>
      <c r="AP187" s="271"/>
      <c r="AQ187" s="273"/>
      <c r="AR187" s="140"/>
      <c r="AS187" s="271"/>
      <c r="AT187" s="140"/>
      <c r="AU187" s="215"/>
      <c r="AV187" s="215"/>
      <c r="AW187" s="215"/>
      <c r="AX187" s="271"/>
      <c r="AY187" s="277"/>
      <c r="AZ187" s="218"/>
      <c r="BA187" s="218"/>
      <c r="BB187" s="332"/>
      <c r="BC187" s="134"/>
      <c r="BD187" s="67"/>
      <c r="BE187" s="199"/>
      <c r="BF187" s="280"/>
      <c r="BG187" s="261"/>
      <c r="BH187" s="271"/>
      <c r="BI187" s="140"/>
      <c r="BJ187" s="271"/>
      <c r="BK187" s="140"/>
      <c r="BL187" s="215"/>
      <c r="BM187" s="215"/>
      <c r="BN187" s="215"/>
      <c r="BO187" s="271"/>
      <c r="BP187" s="134"/>
      <c r="BQ187" s="67"/>
      <c r="BR187" s="67"/>
      <c r="BS187" s="135"/>
      <c r="BT187" s="134"/>
      <c r="BU187" s="67"/>
      <c r="BV187" s="199"/>
      <c r="BW187" s="280"/>
      <c r="BX187" s="334" t="str">
        <f t="shared" si="20"/>
        <v/>
      </c>
      <c r="BY187" s="134"/>
      <c r="BZ187" s="67"/>
      <c r="CA187" s="67"/>
      <c r="CB187" s="67"/>
      <c r="CC187" s="67"/>
      <c r="CD187" s="252" t="str">
        <f t="shared" si="21"/>
        <v/>
      </c>
      <c r="CE187" s="197" t="str">
        <f t="shared" si="22"/>
        <v/>
      </c>
      <c r="CF187" s="327" t="str">
        <f t="shared" si="23"/>
        <v/>
      </c>
      <c r="CG187" s="72" t="str">
        <f t="shared" si="25"/>
        <v/>
      </c>
      <c r="CH187" s="95"/>
      <c r="CI187" s="27" t="e">
        <f>VLOOKUP(B187,Facility_Information!$B$6:$O$136,14,FALSE)</f>
        <v>#N/A</v>
      </c>
      <c r="CJ187">
        <f t="shared" si="18"/>
        <v>0</v>
      </c>
      <c r="CK187">
        <f t="shared" si="19"/>
        <v>0</v>
      </c>
      <c r="CL187">
        <f>IF(CK187&gt;0,SUM($CK$6:CK187),0)</f>
        <v>0</v>
      </c>
      <c r="CM187" s="182" t="str">
        <f t="shared" si="24"/>
        <v/>
      </c>
    </row>
    <row r="188" spans="1:91" ht="13" x14ac:dyDescent="0.3">
      <c r="A188" s="82"/>
      <c r="B188" s="251"/>
      <c r="C188" s="215"/>
      <c r="D188" s="215"/>
      <c r="E188" s="215"/>
      <c r="F188" s="215"/>
      <c r="G188" s="216"/>
      <c r="H188" s="217"/>
      <c r="I188" s="200"/>
      <c r="J188" s="264"/>
      <c r="K188" s="140"/>
      <c r="L188" s="135"/>
      <c r="M188" s="261"/>
      <c r="N188" s="172"/>
      <c r="O188" s="160"/>
      <c r="P188" s="161"/>
      <c r="Q188" s="141"/>
      <c r="R188" s="170"/>
      <c r="S188" s="140"/>
      <c r="T188" s="67"/>
      <c r="U188" s="67"/>
      <c r="V188" s="135"/>
      <c r="W188" s="140"/>
      <c r="X188" s="135"/>
      <c r="Y188" s="134"/>
      <c r="Z188" s="67"/>
      <c r="AA188" s="67"/>
      <c r="AB188" s="135"/>
      <c r="AC188" s="141"/>
      <c r="AD188" s="115"/>
      <c r="AE188" s="115"/>
      <c r="AF188" s="269"/>
      <c r="AG188" s="134"/>
      <c r="AH188" s="67"/>
      <c r="AI188" s="67"/>
      <c r="AJ188" s="135"/>
      <c r="AK188" s="140"/>
      <c r="AL188" s="215"/>
      <c r="AM188" s="215"/>
      <c r="AN188" s="215"/>
      <c r="AO188" s="215"/>
      <c r="AP188" s="271"/>
      <c r="AQ188" s="273"/>
      <c r="AR188" s="140"/>
      <c r="AS188" s="271"/>
      <c r="AT188" s="140"/>
      <c r="AU188" s="215"/>
      <c r="AV188" s="215"/>
      <c r="AW188" s="215"/>
      <c r="AX188" s="271"/>
      <c r="AY188" s="277"/>
      <c r="AZ188" s="218"/>
      <c r="BA188" s="218"/>
      <c r="BB188" s="332"/>
      <c r="BC188" s="134"/>
      <c r="BD188" s="67"/>
      <c r="BE188" s="199"/>
      <c r="BF188" s="280"/>
      <c r="BG188" s="261"/>
      <c r="BH188" s="271"/>
      <c r="BI188" s="140"/>
      <c r="BJ188" s="271"/>
      <c r="BK188" s="140"/>
      <c r="BL188" s="215"/>
      <c r="BM188" s="215"/>
      <c r="BN188" s="215"/>
      <c r="BO188" s="271"/>
      <c r="BP188" s="134"/>
      <c r="BQ188" s="67"/>
      <c r="BR188" s="67"/>
      <c r="BS188" s="135"/>
      <c r="BT188" s="134"/>
      <c r="BU188" s="67"/>
      <c r="BV188" s="199"/>
      <c r="BW188" s="280"/>
      <c r="BX188" s="334" t="str">
        <f t="shared" si="20"/>
        <v/>
      </c>
      <c r="BY188" s="134"/>
      <c r="BZ188" s="67"/>
      <c r="CA188" s="67"/>
      <c r="CB188" s="67"/>
      <c r="CC188" s="67"/>
      <c r="CD188" s="252" t="str">
        <f t="shared" si="21"/>
        <v/>
      </c>
      <c r="CE188" s="197" t="str">
        <f t="shared" si="22"/>
        <v/>
      </c>
      <c r="CF188" s="327" t="str">
        <f t="shared" si="23"/>
        <v/>
      </c>
      <c r="CG188" s="72" t="str">
        <f t="shared" si="25"/>
        <v/>
      </c>
      <c r="CH188" s="95"/>
      <c r="CI188" s="27" t="e">
        <f>VLOOKUP(B188,Facility_Information!$B$6:$O$136,14,FALSE)</f>
        <v>#N/A</v>
      </c>
      <c r="CJ188">
        <f t="shared" si="18"/>
        <v>0</v>
      </c>
      <c r="CK188">
        <f t="shared" si="19"/>
        <v>0</v>
      </c>
      <c r="CL188">
        <f>IF(CK188&gt;0,SUM($CK$6:CK188),0)</f>
        <v>0</v>
      </c>
      <c r="CM188" s="182" t="str">
        <f t="shared" si="24"/>
        <v/>
      </c>
    </row>
    <row r="189" spans="1:91" ht="13" x14ac:dyDescent="0.3">
      <c r="A189" s="82"/>
      <c r="B189" s="251"/>
      <c r="C189" s="215"/>
      <c r="D189" s="215"/>
      <c r="E189" s="215"/>
      <c r="F189" s="215"/>
      <c r="G189" s="216"/>
      <c r="H189" s="217"/>
      <c r="I189" s="200"/>
      <c r="J189" s="264"/>
      <c r="K189" s="140"/>
      <c r="L189" s="135"/>
      <c r="M189" s="261"/>
      <c r="N189" s="172"/>
      <c r="O189" s="160"/>
      <c r="P189" s="161"/>
      <c r="Q189" s="141"/>
      <c r="R189" s="170"/>
      <c r="S189" s="140"/>
      <c r="T189" s="67"/>
      <c r="U189" s="67"/>
      <c r="V189" s="135"/>
      <c r="W189" s="140"/>
      <c r="X189" s="135"/>
      <c r="Y189" s="134"/>
      <c r="Z189" s="67"/>
      <c r="AA189" s="67"/>
      <c r="AB189" s="135"/>
      <c r="AC189" s="141"/>
      <c r="AD189" s="115"/>
      <c r="AE189" s="115"/>
      <c r="AF189" s="269"/>
      <c r="AG189" s="134"/>
      <c r="AH189" s="67"/>
      <c r="AI189" s="67"/>
      <c r="AJ189" s="135"/>
      <c r="AK189" s="140"/>
      <c r="AL189" s="215"/>
      <c r="AM189" s="215"/>
      <c r="AN189" s="215"/>
      <c r="AO189" s="215"/>
      <c r="AP189" s="271"/>
      <c r="AQ189" s="273"/>
      <c r="AR189" s="140"/>
      <c r="AS189" s="271"/>
      <c r="AT189" s="140"/>
      <c r="AU189" s="215"/>
      <c r="AV189" s="215"/>
      <c r="AW189" s="215"/>
      <c r="AX189" s="271"/>
      <c r="AY189" s="277"/>
      <c r="AZ189" s="218"/>
      <c r="BA189" s="218"/>
      <c r="BB189" s="332"/>
      <c r="BC189" s="134"/>
      <c r="BD189" s="67"/>
      <c r="BE189" s="199"/>
      <c r="BF189" s="280"/>
      <c r="BG189" s="261"/>
      <c r="BH189" s="271"/>
      <c r="BI189" s="140"/>
      <c r="BJ189" s="271"/>
      <c r="BK189" s="140"/>
      <c r="BL189" s="215"/>
      <c r="BM189" s="215"/>
      <c r="BN189" s="215"/>
      <c r="BO189" s="271"/>
      <c r="BP189" s="134"/>
      <c r="BQ189" s="67"/>
      <c r="BR189" s="67"/>
      <c r="BS189" s="135"/>
      <c r="BT189" s="134"/>
      <c r="BU189" s="67"/>
      <c r="BV189" s="199"/>
      <c r="BW189" s="280"/>
      <c r="BX189" s="334" t="str">
        <f t="shared" si="20"/>
        <v/>
      </c>
      <c r="BY189" s="134"/>
      <c r="BZ189" s="67"/>
      <c r="CA189" s="67"/>
      <c r="CB189" s="67"/>
      <c r="CC189" s="67"/>
      <c r="CD189" s="252" t="str">
        <f t="shared" si="21"/>
        <v/>
      </c>
      <c r="CE189" s="197" t="str">
        <f t="shared" si="22"/>
        <v/>
      </c>
      <c r="CF189" s="327" t="str">
        <f t="shared" si="23"/>
        <v/>
      </c>
      <c r="CG189" s="72" t="str">
        <f t="shared" si="25"/>
        <v/>
      </c>
      <c r="CH189" s="95"/>
      <c r="CI189" s="27" t="e">
        <f>VLOOKUP(B189,Facility_Information!$B$6:$O$136,14,FALSE)</f>
        <v>#N/A</v>
      </c>
      <c r="CJ189">
        <f t="shared" si="18"/>
        <v>0</v>
      </c>
      <c r="CK189">
        <f t="shared" si="19"/>
        <v>0</v>
      </c>
      <c r="CL189">
        <f>IF(CK189&gt;0,SUM($CK$6:CK189),0)</f>
        <v>0</v>
      </c>
      <c r="CM189" s="182" t="str">
        <f t="shared" si="24"/>
        <v/>
      </c>
    </row>
    <row r="190" spans="1:91" ht="13" x14ac:dyDescent="0.3">
      <c r="A190" s="82"/>
      <c r="B190" s="251"/>
      <c r="C190" s="215"/>
      <c r="D190" s="215"/>
      <c r="E190" s="215"/>
      <c r="F190" s="215"/>
      <c r="G190" s="216"/>
      <c r="H190" s="217"/>
      <c r="I190" s="200"/>
      <c r="J190" s="264"/>
      <c r="K190" s="140"/>
      <c r="L190" s="135"/>
      <c r="M190" s="261"/>
      <c r="N190" s="172"/>
      <c r="O190" s="160"/>
      <c r="P190" s="161"/>
      <c r="Q190" s="141"/>
      <c r="R190" s="170"/>
      <c r="S190" s="140"/>
      <c r="T190" s="67"/>
      <c r="U190" s="67"/>
      <c r="V190" s="135"/>
      <c r="W190" s="140"/>
      <c r="X190" s="135"/>
      <c r="Y190" s="134"/>
      <c r="Z190" s="67"/>
      <c r="AA190" s="67"/>
      <c r="AB190" s="135"/>
      <c r="AC190" s="141"/>
      <c r="AD190" s="115"/>
      <c r="AE190" s="115"/>
      <c r="AF190" s="269"/>
      <c r="AG190" s="134"/>
      <c r="AH190" s="67"/>
      <c r="AI190" s="67"/>
      <c r="AJ190" s="135"/>
      <c r="AK190" s="140"/>
      <c r="AL190" s="215"/>
      <c r="AM190" s="215"/>
      <c r="AN190" s="215"/>
      <c r="AO190" s="215"/>
      <c r="AP190" s="271"/>
      <c r="AQ190" s="273"/>
      <c r="AR190" s="140"/>
      <c r="AS190" s="271"/>
      <c r="AT190" s="140"/>
      <c r="AU190" s="215"/>
      <c r="AV190" s="215"/>
      <c r="AW190" s="215"/>
      <c r="AX190" s="271"/>
      <c r="AY190" s="277"/>
      <c r="AZ190" s="218"/>
      <c r="BA190" s="218"/>
      <c r="BB190" s="332"/>
      <c r="BC190" s="134"/>
      <c r="BD190" s="67"/>
      <c r="BE190" s="199"/>
      <c r="BF190" s="280"/>
      <c r="BG190" s="261"/>
      <c r="BH190" s="271"/>
      <c r="BI190" s="140"/>
      <c r="BJ190" s="271"/>
      <c r="BK190" s="140"/>
      <c r="BL190" s="215"/>
      <c r="BM190" s="215"/>
      <c r="BN190" s="215"/>
      <c r="BO190" s="271"/>
      <c r="BP190" s="134"/>
      <c r="BQ190" s="67"/>
      <c r="BR190" s="67"/>
      <c r="BS190" s="135"/>
      <c r="BT190" s="134"/>
      <c r="BU190" s="67"/>
      <c r="BV190" s="199"/>
      <c r="BW190" s="280"/>
      <c r="BX190" s="334" t="str">
        <f t="shared" si="20"/>
        <v/>
      </c>
      <c r="BY190" s="134"/>
      <c r="BZ190" s="67"/>
      <c r="CA190" s="67"/>
      <c r="CB190" s="67"/>
      <c r="CC190" s="67"/>
      <c r="CD190" s="252" t="str">
        <f t="shared" si="21"/>
        <v/>
      </c>
      <c r="CE190" s="197" t="str">
        <f t="shared" si="22"/>
        <v/>
      </c>
      <c r="CF190" s="327" t="str">
        <f t="shared" si="23"/>
        <v/>
      </c>
      <c r="CG190" s="72" t="str">
        <f t="shared" si="25"/>
        <v/>
      </c>
      <c r="CH190" s="95"/>
      <c r="CI190" s="27" t="e">
        <f>VLOOKUP(B190,Facility_Information!$B$6:$O$136,14,FALSE)</f>
        <v>#N/A</v>
      </c>
      <c r="CJ190">
        <f t="shared" si="18"/>
        <v>0</v>
      </c>
      <c r="CK190">
        <f t="shared" si="19"/>
        <v>0</v>
      </c>
      <c r="CL190">
        <f>IF(CK190&gt;0,SUM($CK$6:CK190),0)</f>
        <v>0</v>
      </c>
      <c r="CM190" s="182" t="str">
        <f t="shared" si="24"/>
        <v/>
      </c>
    </row>
    <row r="191" spans="1:91" ht="13" x14ac:dyDescent="0.3">
      <c r="A191" s="82"/>
      <c r="B191" s="251"/>
      <c r="C191" s="215"/>
      <c r="D191" s="215"/>
      <c r="E191" s="215"/>
      <c r="F191" s="215"/>
      <c r="G191" s="216"/>
      <c r="H191" s="217"/>
      <c r="I191" s="200"/>
      <c r="J191" s="264"/>
      <c r="K191" s="140"/>
      <c r="L191" s="135"/>
      <c r="M191" s="261"/>
      <c r="N191" s="172"/>
      <c r="O191" s="160"/>
      <c r="P191" s="161"/>
      <c r="Q191" s="141"/>
      <c r="R191" s="170"/>
      <c r="S191" s="140"/>
      <c r="T191" s="67"/>
      <c r="U191" s="67"/>
      <c r="V191" s="135"/>
      <c r="W191" s="140"/>
      <c r="X191" s="135"/>
      <c r="Y191" s="134"/>
      <c r="Z191" s="67"/>
      <c r="AA191" s="67"/>
      <c r="AB191" s="135"/>
      <c r="AC191" s="141"/>
      <c r="AD191" s="115"/>
      <c r="AE191" s="115"/>
      <c r="AF191" s="269"/>
      <c r="AG191" s="134"/>
      <c r="AH191" s="67"/>
      <c r="AI191" s="67"/>
      <c r="AJ191" s="135"/>
      <c r="AK191" s="140"/>
      <c r="AL191" s="215"/>
      <c r="AM191" s="215"/>
      <c r="AN191" s="215"/>
      <c r="AO191" s="215"/>
      <c r="AP191" s="271"/>
      <c r="AQ191" s="273"/>
      <c r="AR191" s="140"/>
      <c r="AS191" s="271"/>
      <c r="AT191" s="140"/>
      <c r="AU191" s="215"/>
      <c r="AV191" s="215"/>
      <c r="AW191" s="215"/>
      <c r="AX191" s="271"/>
      <c r="AY191" s="277"/>
      <c r="AZ191" s="218"/>
      <c r="BA191" s="218"/>
      <c r="BB191" s="332"/>
      <c r="BC191" s="134"/>
      <c r="BD191" s="67"/>
      <c r="BE191" s="199"/>
      <c r="BF191" s="280"/>
      <c r="BG191" s="261"/>
      <c r="BH191" s="271"/>
      <c r="BI191" s="140"/>
      <c r="BJ191" s="271"/>
      <c r="BK191" s="140"/>
      <c r="BL191" s="215"/>
      <c r="BM191" s="215"/>
      <c r="BN191" s="215"/>
      <c r="BO191" s="271"/>
      <c r="BP191" s="134"/>
      <c r="BQ191" s="67"/>
      <c r="BR191" s="67"/>
      <c r="BS191" s="135"/>
      <c r="BT191" s="134"/>
      <c r="BU191" s="67"/>
      <c r="BV191" s="199"/>
      <c r="BW191" s="280"/>
      <c r="BX191" s="334" t="str">
        <f t="shared" si="20"/>
        <v/>
      </c>
      <c r="BY191" s="134"/>
      <c r="BZ191" s="67"/>
      <c r="CA191" s="67"/>
      <c r="CB191" s="67"/>
      <c r="CC191" s="67"/>
      <c r="CD191" s="252" t="str">
        <f t="shared" si="21"/>
        <v/>
      </c>
      <c r="CE191" s="197" t="str">
        <f t="shared" si="22"/>
        <v/>
      </c>
      <c r="CF191" s="327" t="str">
        <f t="shared" si="23"/>
        <v/>
      </c>
      <c r="CG191" s="72" t="str">
        <f t="shared" si="25"/>
        <v/>
      </c>
      <c r="CH191" s="95"/>
      <c r="CI191" s="27" t="e">
        <f>VLOOKUP(B191,Facility_Information!$B$6:$O$136,14,FALSE)</f>
        <v>#N/A</v>
      </c>
      <c r="CJ191">
        <f t="shared" si="18"/>
        <v>0</v>
      </c>
      <c r="CK191">
        <f t="shared" si="19"/>
        <v>0</v>
      </c>
      <c r="CL191">
        <f>IF(CK191&gt;0,SUM($CK$6:CK191),0)</f>
        <v>0</v>
      </c>
      <c r="CM191" s="182" t="str">
        <f t="shared" si="24"/>
        <v/>
      </c>
    </row>
    <row r="192" spans="1:91" ht="13" x14ac:dyDescent="0.3">
      <c r="A192" s="82"/>
      <c r="B192" s="251"/>
      <c r="C192" s="215"/>
      <c r="D192" s="215"/>
      <c r="E192" s="215"/>
      <c r="F192" s="215"/>
      <c r="G192" s="216"/>
      <c r="H192" s="217"/>
      <c r="I192" s="200"/>
      <c r="J192" s="264"/>
      <c r="K192" s="140"/>
      <c r="L192" s="135"/>
      <c r="M192" s="261"/>
      <c r="N192" s="172"/>
      <c r="O192" s="160"/>
      <c r="P192" s="161"/>
      <c r="Q192" s="141"/>
      <c r="R192" s="170"/>
      <c r="S192" s="140"/>
      <c r="T192" s="67"/>
      <c r="U192" s="67"/>
      <c r="V192" s="135"/>
      <c r="W192" s="140"/>
      <c r="X192" s="135"/>
      <c r="Y192" s="134"/>
      <c r="Z192" s="67"/>
      <c r="AA192" s="67"/>
      <c r="AB192" s="135"/>
      <c r="AC192" s="141"/>
      <c r="AD192" s="115"/>
      <c r="AE192" s="115"/>
      <c r="AF192" s="269"/>
      <c r="AG192" s="134"/>
      <c r="AH192" s="67"/>
      <c r="AI192" s="67"/>
      <c r="AJ192" s="135"/>
      <c r="AK192" s="140"/>
      <c r="AL192" s="215"/>
      <c r="AM192" s="215"/>
      <c r="AN192" s="215"/>
      <c r="AO192" s="215"/>
      <c r="AP192" s="271"/>
      <c r="AQ192" s="273"/>
      <c r="AR192" s="140"/>
      <c r="AS192" s="271"/>
      <c r="AT192" s="140"/>
      <c r="AU192" s="215"/>
      <c r="AV192" s="215"/>
      <c r="AW192" s="215"/>
      <c r="AX192" s="271"/>
      <c r="AY192" s="277"/>
      <c r="AZ192" s="218"/>
      <c r="BA192" s="218"/>
      <c r="BB192" s="332"/>
      <c r="BC192" s="134"/>
      <c r="BD192" s="67"/>
      <c r="BE192" s="199"/>
      <c r="BF192" s="280"/>
      <c r="BG192" s="261"/>
      <c r="BH192" s="271"/>
      <c r="BI192" s="140"/>
      <c r="BJ192" s="271"/>
      <c r="BK192" s="140"/>
      <c r="BL192" s="215"/>
      <c r="BM192" s="215"/>
      <c r="BN192" s="215"/>
      <c r="BO192" s="271"/>
      <c r="BP192" s="134"/>
      <c r="BQ192" s="67"/>
      <c r="BR192" s="67"/>
      <c r="BS192" s="135"/>
      <c r="BT192" s="134"/>
      <c r="BU192" s="67"/>
      <c r="BV192" s="199"/>
      <c r="BW192" s="280"/>
      <c r="BX192" s="334" t="str">
        <f t="shared" si="20"/>
        <v/>
      </c>
      <c r="BY192" s="134"/>
      <c r="BZ192" s="67"/>
      <c r="CA192" s="67"/>
      <c r="CB192" s="67"/>
      <c r="CC192" s="67"/>
      <c r="CD192" s="252" t="str">
        <f t="shared" si="21"/>
        <v/>
      </c>
      <c r="CE192" s="197" t="str">
        <f t="shared" si="22"/>
        <v/>
      </c>
      <c r="CF192" s="327" t="str">
        <f t="shared" si="23"/>
        <v/>
      </c>
      <c r="CG192" s="72" t="str">
        <f t="shared" si="25"/>
        <v/>
      </c>
      <c r="CH192" s="95"/>
      <c r="CI192" s="27" t="e">
        <f>VLOOKUP(B192,Facility_Information!$B$6:$O$136,14,FALSE)</f>
        <v>#N/A</v>
      </c>
      <c r="CJ192">
        <f t="shared" si="18"/>
        <v>0</v>
      </c>
      <c r="CK192">
        <f t="shared" si="19"/>
        <v>0</v>
      </c>
      <c r="CL192">
        <f>IF(CK192&gt;0,SUM($CK$6:CK192),0)</f>
        <v>0</v>
      </c>
      <c r="CM192" s="182" t="str">
        <f t="shared" si="24"/>
        <v/>
      </c>
    </row>
    <row r="193" spans="1:91" ht="13" x14ac:dyDescent="0.3">
      <c r="A193" s="82"/>
      <c r="B193" s="251"/>
      <c r="C193" s="215"/>
      <c r="D193" s="215"/>
      <c r="E193" s="215"/>
      <c r="F193" s="215"/>
      <c r="G193" s="216"/>
      <c r="H193" s="217"/>
      <c r="I193" s="200"/>
      <c r="J193" s="264"/>
      <c r="K193" s="140"/>
      <c r="L193" s="135"/>
      <c r="M193" s="261"/>
      <c r="N193" s="172"/>
      <c r="O193" s="160"/>
      <c r="P193" s="161"/>
      <c r="Q193" s="141"/>
      <c r="R193" s="170"/>
      <c r="S193" s="140"/>
      <c r="T193" s="67"/>
      <c r="U193" s="67"/>
      <c r="V193" s="135"/>
      <c r="W193" s="140"/>
      <c r="X193" s="135"/>
      <c r="Y193" s="134"/>
      <c r="Z193" s="67"/>
      <c r="AA193" s="67"/>
      <c r="AB193" s="135"/>
      <c r="AC193" s="141"/>
      <c r="AD193" s="115"/>
      <c r="AE193" s="115"/>
      <c r="AF193" s="269"/>
      <c r="AG193" s="134"/>
      <c r="AH193" s="67"/>
      <c r="AI193" s="67"/>
      <c r="AJ193" s="135"/>
      <c r="AK193" s="140"/>
      <c r="AL193" s="215"/>
      <c r="AM193" s="215"/>
      <c r="AN193" s="215"/>
      <c r="AO193" s="215"/>
      <c r="AP193" s="271"/>
      <c r="AQ193" s="273"/>
      <c r="AR193" s="140"/>
      <c r="AS193" s="271"/>
      <c r="AT193" s="140"/>
      <c r="AU193" s="215"/>
      <c r="AV193" s="215"/>
      <c r="AW193" s="215"/>
      <c r="AX193" s="271"/>
      <c r="AY193" s="277"/>
      <c r="AZ193" s="218"/>
      <c r="BA193" s="218"/>
      <c r="BB193" s="332"/>
      <c r="BC193" s="134"/>
      <c r="BD193" s="67"/>
      <c r="BE193" s="199"/>
      <c r="BF193" s="280"/>
      <c r="BG193" s="261"/>
      <c r="BH193" s="271"/>
      <c r="BI193" s="140"/>
      <c r="BJ193" s="271"/>
      <c r="BK193" s="140"/>
      <c r="BL193" s="215"/>
      <c r="BM193" s="215"/>
      <c r="BN193" s="215"/>
      <c r="BO193" s="271"/>
      <c r="BP193" s="134"/>
      <c r="BQ193" s="67"/>
      <c r="BR193" s="67"/>
      <c r="BS193" s="135"/>
      <c r="BT193" s="134"/>
      <c r="BU193" s="67"/>
      <c r="BV193" s="199"/>
      <c r="BW193" s="280"/>
      <c r="BX193" s="334" t="str">
        <f t="shared" si="20"/>
        <v/>
      </c>
      <c r="BY193" s="134"/>
      <c r="BZ193" s="67"/>
      <c r="CA193" s="67"/>
      <c r="CB193" s="67"/>
      <c r="CC193" s="67"/>
      <c r="CD193" s="252" t="str">
        <f t="shared" si="21"/>
        <v/>
      </c>
      <c r="CE193" s="197" t="str">
        <f t="shared" si="22"/>
        <v/>
      </c>
      <c r="CF193" s="327" t="str">
        <f t="shared" si="23"/>
        <v/>
      </c>
      <c r="CG193" s="72" t="str">
        <f t="shared" si="25"/>
        <v/>
      </c>
      <c r="CH193" s="95"/>
      <c r="CI193" s="27" t="e">
        <f>VLOOKUP(B193,Facility_Information!$B$6:$O$136,14,FALSE)</f>
        <v>#N/A</v>
      </c>
      <c r="CJ193">
        <f t="shared" si="18"/>
        <v>0</v>
      </c>
      <c r="CK193">
        <f t="shared" si="19"/>
        <v>0</v>
      </c>
      <c r="CL193">
        <f>IF(CK193&gt;0,SUM($CK$6:CK193),0)</f>
        <v>0</v>
      </c>
      <c r="CM193" s="182" t="str">
        <f t="shared" si="24"/>
        <v/>
      </c>
    </row>
    <row r="194" spans="1:91" ht="13" x14ac:dyDescent="0.3">
      <c r="A194" s="82"/>
      <c r="B194" s="251"/>
      <c r="C194" s="215"/>
      <c r="D194" s="215"/>
      <c r="E194" s="215"/>
      <c r="F194" s="215"/>
      <c r="G194" s="216"/>
      <c r="H194" s="217"/>
      <c r="I194" s="200"/>
      <c r="J194" s="264"/>
      <c r="K194" s="140"/>
      <c r="L194" s="135"/>
      <c r="M194" s="261"/>
      <c r="N194" s="172"/>
      <c r="O194" s="160"/>
      <c r="P194" s="161"/>
      <c r="Q194" s="141"/>
      <c r="R194" s="170"/>
      <c r="S194" s="140"/>
      <c r="T194" s="67"/>
      <c r="U194" s="67"/>
      <c r="V194" s="135"/>
      <c r="W194" s="140"/>
      <c r="X194" s="135"/>
      <c r="Y194" s="134"/>
      <c r="Z194" s="67"/>
      <c r="AA194" s="67"/>
      <c r="AB194" s="135"/>
      <c r="AC194" s="141"/>
      <c r="AD194" s="115"/>
      <c r="AE194" s="115"/>
      <c r="AF194" s="269"/>
      <c r="AG194" s="134"/>
      <c r="AH194" s="67"/>
      <c r="AI194" s="67"/>
      <c r="AJ194" s="135"/>
      <c r="AK194" s="140"/>
      <c r="AL194" s="215"/>
      <c r="AM194" s="215"/>
      <c r="AN194" s="215"/>
      <c r="AO194" s="215"/>
      <c r="AP194" s="271"/>
      <c r="AQ194" s="273"/>
      <c r="AR194" s="140"/>
      <c r="AS194" s="271"/>
      <c r="AT194" s="140"/>
      <c r="AU194" s="215"/>
      <c r="AV194" s="215"/>
      <c r="AW194" s="215"/>
      <c r="AX194" s="271"/>
      <c r="AY194" s="277"/>
      <c r="AZ194" s="218"/>
      <c r="BA194" s="218"/>
      <c r="BB194" s="332"/>
      <c r="BC194" s="134"/>
      <c r="BD194" s="67"/>
      <c r="BE194" s="199"/>
      <c r="BF194" s="280"/>
      <c r="BG194" s="261"/>
      <c r="BH194" s="271"/>
      <c r="BI194" s="140"/>
      <c r="BJ194" s="271"/>
      <c r="BK194" s="140"/>
      <c r="BL194" s="215"/>
      <c r="BM194" s="215"/>
      <c r="BN194" s="215"/>
      <c r="BO194" s="271"/>
      <c r="BP194" s="134"/>
      <c r="BQ194" s="67"/>
      <c r="BR194" s="67"/>
      <c r="BS194" s="135"/>
      <c r="BT194" s="134"/>
      <c r="BU194" s="67"/>
      <c r="BV194" s="199"/>
      <c r="BW194" s="280"/>
      <c r="BX194" s="334" t="str">
        <f t="shared" si="20"/>
        <v/>
      </c>
      <c r="BY194" s="134"/>
      <c r="BZ194" s="67"/>
      <c r="CA194" s="67"/>
      <c r="CB194" s="67"/>
      <c r="CC194" s="67"/>
      <c r="CD194" s="252" t="str">
        <f t="shared" si="21"/>
        <v/>
      </c>
      <c r="CE194" s="197" t="str">
        <f t="shared" si="22"/>
        <v/>
      </c>
      <c r="CF194" s="327" t="str">
        <f t="shared" si="23"/>
        <v/>
      </c>
      <c r="CG194" s="72" t="str">
        <f t="shared" si="25"/>
        <v/>
      </c>
      <c r="CH194" s="95"/>
      <c r="CI194" s="27" t="e">
        <f>VLOOKUP(B194,Facility_Information!$B$6:$O$136,14,FALSE)</f>
        <v>#N/A</v>
      </c>
      <c r="CJ194">
        <f t="shared" si="18"/>
        <v>0</v>
      </c>
      <c r="CK194">
        <f t="shared" si="19"/>
        <v>0</v>
      </c>
      <c r="CL194">
        <f>IF(CK194&gt;0,SUM($CK$6:CK194),0)</f>
        <v>0</v>
      </c>
      <c r="CM194" s="182" t="str">
        <f t="shared" si="24"/>
        <v/>
      </c>
    </row>
    <row r="195" spans="1:91" ht="13" x14ac:dyDescent="0.3">
      <c r="A195" s="82"/>
      <c r="B195" s="251"/>
      <c r="C195" s="215"/>
      <c r="D195" s="215"/>
      <c r="E195" s="215"/>
      <c r="F195" s="215"/>
      <c r="G195" s="216"/>
      <c r="H195" s="217"/>
      <c r="I195" s="200"/>
      <c r="J195" s="264"/>
      <c r="K195" s="140"/>
      <c r="L195" s="135"/>
      <c r="M195" s="261"/>
      <c r="N195" s="172"/>
      <c r="O195" s="160"/>
      <c r="P195" s="161"/>
      <c r="Q195" s="141"/>
      <c r="R195" s="170"/>
      <c r="S195" s="140"/>
      <c r="T195" s="67"/>
      <c r="U195" s="67"/>
      <c r="V195" s="135"/>
      <c r="W195" s="140"/>
      <c r="X195" s="135"/>
      <c r="Y195" s="134"/>
      <c r="Z195" s="67"/>
      <c r="AA195" s="67"/>
      <c r="AB195" s="135"/>
      <c r="AC195" s="141"/>
      <c r="AD195" s="115"/>
      <c r="AE195" s="115"/>
      <c r="AF195" s="269"/>
      <c r="AG195" s="134"/>
      <c r="AH195" s="67"/>
      <c r="AI195" s="67"/>
      <c r="AJ195" s="135"/>
      <c r="AK195" s="140"/>
      <c r="AL195" s="215"/>
      <c r="AM195" s="215"/>
      <c r="AN195" s="215"/>
      <c r="AO195" s="215"/>
      <c r="AP195" s="271"/>
      <c r="AQ195" s="273"/>
      <c r="AR195" s="140"/>
      <c r="AS195" s="271"/>
      <c r="AT195" s="140"/>
      <c r="AU195" s="215"/>
      <c r="AV195" s="215"/>
      <c r="AW195" s="215"/>
      <c r="AX195" s="271"/>
      <c r="AY195" s="277"/>
      <c r="AZ195" s="218"/>
      <c r="BA195" s="218"/>
      <c r="BB195" s="332"/>
      <c r="BC195" s="134"/>
      <c r="BD195" s="67"/>
      <c r="BE195" s="199"/>
      <c r="BF195" s="280"/>
      <c r="BG195" s="261"/>
      <c r="BH195" s="271"/>
      <c r="BI195" s="140"/>
      <c r="BJ195" s="271"/>
      <c r="BK195" s="140"/>
      <c r="BL195" s="215"/>
      <c r="BM195" s="215"/>
      <c r="BN195" s="215"/>
      <c r="BO195" s="271"/>
      <c r="BP195" s="134"/>
      <c r="BQ195" s="67"/>
      <c r="BR195" s="67"/>
      <c r="BS195" s="135"/>
      <c r="BT195" s="134"/>
      <c r="BU195" s="67"/>
      <c r="BV195" s="199"/>
      <c r="BW195" s="280"/>
      <c r="BX195" s="334" t="str">
        <f t="shared" si="20"/>
        <v/>
      </c>
      <c r="BY195" s="134"/>
      <c r="BZ195" s="67"/>
      <c r="CA195" s="67"/>
      <c r="CB195" s="67"/>
      <c r="CC195" s="67"/>
      <c r="CD195" s="252" t="str">
        <f t="shared" si="21"/>
        <v/>
      </c>
      <c r="CE195" s="197" t="str">
        <f t="shared" si="22"/>
        <v/>
      </c>
      <c r="CF195" s="327" t="str">
        <f t="shared" si="23"/>
        <v/>
      </c>
      <c r="CG195" s="72" t="str">
        <f t="shared" si="25"/>
        <v/>
      </c>
      <c r="CH195" s="95"/>
      <c r="CI195" s="27" t="e">
        <f>VLOOKUP(B195,Facility_Information!$B$6:$O$136,14,FALSE)</f>
        <v>#N/A</v>
      </c>
      <c r="CJ195">
        <f t="shared" si="18"/>
        <v>0</v>
      </c>
      <c r="CK195">
        <f t="shared" si="19"/>
        <v>0</v>
      </c>
      <c r="CL195">
        <f>IF(CK195&gt;0,SUM($CK$6:CK195),0)</f>
        <v>0</v>
      </c>
      <c r="CM195" s="182" t="str">
        <f t="shared" si="24"/>
        <v/>
      </c>
    </row>
    <row r="196" spans="1:91" ht="13" x14ac:dyDescent="0.3">
      <c r="A196" s="82"/>
      <c r="B196" s="251"/>
      <c r="C196" s="215"/>
      <c r="D196" s="215"/>
      <c r="E196" s="215"/>
      <c r="F196" s="215"/>
      <c r="G196" s="216"/>
      <c r="H196" s="217"/>
      <c r="I196" s="200"/>
      <c r="J196" s="264"/>
      <c r="K196" s="140"/>
      <c r="L196" s="135"/>
      <c r="M196" s="261"/>
      <c r="N196" s="172"/>
      <c r="O196" s="160"/>
      <c r="P196" s="161"/>
      <c r="Q196" s="141"/>
      <c r="R196" s="170"/>
      <c r="S196" s="140"/>
      <c r="T196" s="67"/>
      <c r="U196" s="67"/>
      <c r="V196" s="135"/>
      <c r="W196" s="140"/>
      <c r="X196" s="135"/>
      <c r="Y196" s="134"/>
      <c r="Z196" s="67"/>
      <c r="AA196" s="67"/>
      <c r="AB196" s="135"/>
      <c r="AC196" s="141"/>
      <c r="AD196" s="115"/>
      <c r="AE196" s="115"/>
      <c r="AF196" s="269"/>
      <c r="AG196" s="134"/>
      <c r="AH196" s="67"/>
      <c r="AI196" s="67"/>
      <c r="AJ196" s="135"/>
      <c r="AK196" s="140"/>
      <c r="AL196" s="215"/>
      <c r="AM196" s="215"/>
      <c r="AN196" s="215"/>
      <c r="AO196" s="215"/>
      <c r="AP196" s="271"/>
      <c r="AQ196" s="273"/>
      <c r="AR196" s="140"/>
      <c r="AS196" s="271"/>
      <c r="AT196" s="140"/>
      <c r="AU196" s="215"/>
      <c r="AV196" s="215"/>
      <c r="AW196" s="215"/>
      <c r="AX196" s="271"/>
      <c r="AY196" s="277"/>
      <c r="AZ196" s="218"/>
      <c r="BA196" s="218"/>
      <c r="BB196" s="332"/>
      <c r="BC196" s="134"/>
      <c r="BD196" s="67"/>
      <c r="BE196" s="199"/>
      <c r="BF196" s="280"/>
      <c r="BG196" s="261"/>
      <c r="BH196" s="271"/>
      <c r="BI196" s="140"/>
      <c r="BJ196" s="271"/>
      <c r="BK196" s="140"/>
      <c r="BL196" s="215"/>
      <c r="BM196" s="215"/>
      <c r="BN196" s="215"/>
      <c r="BO196" s="271"/>
      <c r="BP196" s="134"/>
      <c r="BQ196" s="67"/>
      <c r="BR196" s="67"/>
      <c r="BS196" s="135"/>
      <c r="BT196" s="134"/>
      <c r="BU196" s="67"/>
      <c r="BV196" s="199"/>
      <c r="BW196" s="280"/>
      <c r="BX196" s="334" t="str">
        <f t="shared" si="20"/>
        <v/>
      </c>
      <c r="BY196" s="134"/>
      <c r="BZ196" s="67"/>
      <c r="CA196" s="67"/>
      <c r="CB196" s="67"/>
      <c r="CC196" s="67"/>
      <c r="CD196" s="252" t="str">
        <f t="shared" si="21"/>
        <v/>
      </c>
      <c r="CE196" s="197" t="str">
        <f t="shared" si="22"/>
        <v/>
      </c>
      <c r="CF196" s="327" t="str">
        <f t="shared" si="23"/>
        <v/>
      </c>
      <c r="CG196" s="72" t="str">
        <f t="shared" si="25"/>
        <v/>
      </c>
      <c r="CH196" s="95"/>
      <c r="CI196" s="27" t="e">
        <f>VLOOKUP(B196,Facility_Information!$B$6:$O$136,14,FALSE)</f>
        <v>#N/A</v>
      </c>
      <c r="CJ196">
        <f t="shared" si="18"/>
        <v>0</v>
      </c>
      <c r="CK196">
        <f t="shared" si="19"/>
        <v>0</v>
      </c>
      <c r="CL196">
        <f>IF(CK196&gt;0,SUM($CK$6:CK196),0)</f>
        <v>0</v>
      </c>
      <c r="CM196" s="182" t="str">
        <f t="shared" si="24"/>
        <v/>
      </c>
    </row>
    <row r="197" spans="1:91" ht="13" x14ac:dyDescent="0.3">
      <c r="A197" s="82"/>
      <c r="B197" s="251"/>
      <c r="C197" s="215"/>
      <c r="D197" s="215"/>
      <c r="E197" s="215"/>
      <c r="F197" s="215"/>
      <c r="G197" s="216"/>
      <c r="H197" s="217"/>
      <c r="I197" s="200"/>
      <c r="J197" s="264"/>
      <c r="K197" s="140"/>
      <c r="L197" s="135"/>
      <c r="M197" s="261"/>
      <c r="N197" s="172"/>
      <c r="O197" s="160"/>
      <c r="P197" s="161"/>
      <c r="Q197" s="141"/>
      <c r="R197" s="170"/>
      <c r="S197" s="140"/>
      <c r="T197" s="67"/>
      <c r="U197" s="67"/>
      <c r="V197" s="135"/>
      <c r="W197" s="140"/>
      <c r="X197" s="135"/>
      <c r="Y197" s="134"/>
      <c r="Z197" s="67"/>
      <c r="AA197" s="67"/>
      <c r="AB197" s="135"/>
      <c r="AC197" s="141"/>
      <c r="AD197" s="115"/>
      <c r="AE197" s="115"/>
      <c r="AF197" s="269"/>
      <c r="AG197" s="134"/>
      <c r="AH197" s="67"/>
      <c r="AI197" s="67"/>
      <c r="AJ197" s="135"/>
      <c r="AK197" s="140"/>
      <c r="AL197" s="215"/>
      <c r="AM197" s="215"/>
      <c r="AN197" s="215"/>
      <c r="AO197" s="215"/>
      <c r="AP197" s="271"/>
      <c r="AQ197" s="273"/>
      <c r="AR197" s="140"/>
      <c r="AS197" s="271"/>
      <c r="AT197" s="140"/>
      <c r="AU197" s="215"/>
      <c r="AV197" s="215"/>
      <c r="AW197" s="215"/>
      <c r="AX197" s="271"/>
      <c r="AY197" s="277"/>
      <c r="AZ197" s="218"/>
      <c r="BA197" s="218"/>
      <c r="BB197" s="332"/>
      <c r="BC197" s="134"/>
      <c r="BD197" s="67"/>
      <c r="BE197" s="199"/>
      <c r="BF197" s="280"/>
      <c r="BG197" s="261"/>
      <c r="BH197" s="271"/>
      <c r="BI197" s="140"/>
      <c r="BJ197" s="271"/>
      <c r="BK197" s="140"/>
      <c r="BL197" s="215"/>
      <c r="BM197" s="215"/>
      <c r="BN197" s="215"/>
      <c r="BO197" s="271"/>
      <c r="BP197" s="134"/>
      <c r="BQ197" s="67"/>
      <c r="BR197" s="67"/>
      <c r="BS197" s="135"/>
      <c r="BT197" s="134"/>
      <c r="BU197" s="67"/>
      <c r="BV197" s="199"/>
      <c r="BW197" s="280"/>
      <c r="BX197" s="334" t="str">
        <f t="shared" si="20"/>
        <v/>
      </c>
      <c r="BY197" s="134"/>
      <c r="BZ197" s="67"/>
      <c r="CA197" s="67"/>
      <c r="CB197" s="67"/>
      <c r="CC197" s="67"/>
      <c r="CD197" s="252" t="str">
        <f t="shared" si="21"/>
        <v/>
      </c>
      <c r="CE197" s="197" t="str">
        <f t="shared" si="22"/>
        <v/>
      </c>
      <c r="CF197" s="327" t="str">
        <f t="shared" si="23"/>
        <v/>
      </c>
      <c r="CG197" s="72" t="str">
        <f t="shared" si="25"/>
        <v/>
      </c>
      <c r="CH197" s="95"/>
      <c r="CI197" s="27" t="e">
        <f>VLOOKUP(B197,Facility_Information!$B$6:$O$136,14,FALSE)</f>
        <v>#N/A</v>
      </c>
      <c r="CJ197">
        <f t="shared" si="18"/>
        <v>0</v>
      </c>
      <c r="CK197">
        <f t="shared" si="19"/>
        <v>0</v>
      </c>
      <c r="CL197">
        <f>IF(CK197&gt;0,SUM($CK$6:CK197),0)</f>
        <v>0</v>
      </c>
      <c r="CM197" s="182" t="str">
        <f t="shared" si="24"/>
        <v/>
      </c>
    </row>
    <row r="198" spans="1:91" ht="13" x14ac:dyDescent="0.3">
      <c r="A198" s="82"/>
      <c r="B198" s="251"/>
      <c r="C198" s="215"/>
      <c r="D198" s="215"/>
      <c r="E198" s="215"/>
      <c r="F198" s="215"/>
      <c r="G198" s="216"/>
      <c r="H198" s="217"/>
      <c r="I198" s="200"/>
      <c r="J198" s="264"/>
      <c r="K198" s="140"/>
      <c r="L198" s="135"/>
      <c r="M198" s="261"/>
      <c r="N198" s="172"/>
      <c r="O198" s="160"/>
      <c r="P198" s="161"/>
      <c r="Q198" s="141"/>
      <c r="R198" s="170"/>
      <c r="S198" s="140"/>
      <c r="T198" s="67"/>
      <c r="U198" s="67"/>
      <c r="V198" s="135"/>
      <c r="W198" s="140"/>
      <c r="X198" s="135"/>
      <c r="Y198" s="134"/>
      <c r="Z198" s="67"/>
      <c r="AA198" s="67"/>
      <c r="AB198" s="135"/>
      <c r="AC198" s="141"/>
      <c r="AD198" s="115"/>
      <c r="AE198" s="115"/>
      <c r="AF198" s="269"/>
      <c r="AG198" s="134"/>
      <c r="AH198" s="67"/>
      <c r="AI198" s="67"/>
      <c r="AJ198" s="135"/>
      <c r="AK198" s="140"/>
      <c r="AL198" s="215"/>
      <c r="AM198" s="215"/>
      <c r="AN198" s="215"/>
      <c r="AO198" s="215"/>
      <c r="AP198" s="271"/>
      <c r="AQ198" s="273"/>
      <c r="AR198" s="140"/>
      <c r="AS198" s="271"/>
      <c r="AT198" s="140"/>
      <c r="AU198" s="215"/>
      <c r="AV198" s="215"/>
      <c r="AW198" s="215"/>
      <c r="AX198" s="271"/>
      <c r="AY198" s="277"/>
      <c r="AZ198" s="218"/>
      <c r="BA198" s="218"/>
      <c r="BB198" s="332"/>
      <c r="BC198" s="134"/>
      <c r="BD198" s="67"/>
      <c r="BE198" s="199"/>
      <c r="BF198" s="280"/>
      <c r="BG198" s="261"/>
      <c r="BH198" s="271"/>
      <c r="BI198" s="140"/>
      <c r="BJ198" s="271"/>
      <c r="BK198" s="140"/>
      <c r="BL198" s="215"/>
      <c r="BM198" s="215"/>
      <c r="BN198" s="215"/>
      <c r="BO198" s="271"/>
      <c r="BP198" s="134"/>
      <c r="BQ198" s="67"/>
      <c r="BR198" s="67"/>
      <c r="BS198" s="135"/>
      <c r="BT198" s="134"/>
      <c r="BU198" s="67"/>
      <c r="BV198" s="199"/>
      <c r="BW198" s="280"/>
      <c r="BX198" s="334" t="str">
        <f t="shared" si="20"/>
        <v/>
      </c>
      <c r="BY198" s="134"/>
      <c r="BZ198" s="67"/>
      <c r="CA198" s="67"/>
      <c r="CB198" s="67"/>
      <c r="CC198" s="67"/>
      <c r="CD198" s="252" t="str">
        <f t="shared" si="21"/>
        <v/>
      </c>
      <c r="CE198" s="197" t="str">
        <f t="shared" si="22"/>
        <v/>
      </c>
      <c r="CF198" s="327" t="str">
        <f t="shared" si="23"/>
        <v/>
      </c>
      <c r="CG198" s="72" t="str">
        <f t="shared" si="25"/>
        <v/>
      </c>
      <c r="CH198" s="95"/>
      <c r="CI198" s="27" t="e">
        <f>VLOOKUP(B198,Facility_Information!$B$6:$O$136,14,FALSE)</f>
        <v>#N/A</v>
      </c>
      <c r="CJ198">
        <f t="shared" ref="CJ198:CJ261" si="26">SUM(COUNTA(Y198,AC198,AG198))</f>
        <v>0</v>
      </c>
      <c r="CK198">
        <f t="shared" ref="CK198:CK261" si="27">IF(CH198="yes",1,0)</f>
        <v>0</v>
      </c>
      <c r="CL198">
        <f>IF(CK198&gt;0,SUM($CK$6:CK198),0)</f>
        <v>0</v>
      </c>
      <c r="CM198" s="182" t="str">
        <f t="shared" si="24"/>
        <v/>
      </c>
    </row>
    <row r="199" spans="1:91" ht="13" x14ac:dyDescent="0.3">
      <c r="A199" s="82"/>
      <c r="B199" s="251"/>
      <c r="C199" s="215"/>
      <c r="D199" s="215"/>
      <c r="E199" s="215"/>
      <c r="F199" s="215"/>
      <c r="G199" s="216"/>
      <c r="H199" s="217"/>
      <c r="I199" s="200"/>
      <c r="J199" s="264"/>
      <c r="K199" s="140"/>
      <c r="L199" s="135"/>
      <c r="M199" s="261"/>
      <c r="N199" s="172"/>
      <c r="O199" s="160"/>
      <c r="P199" s="161"/>
      <c r="Q199" s="141"/>
      <c r="R199" s="170"/>
      <c r="S199" s="140"/>
      <c r="T199" s="67"/>
      <c r="U199" s="67"/>
      <c r="V199" s="135"/>
      <c r="W199" s="140"/>
      <c r="X199" s="135"/>
      <c r="Y199" s="134"/>
      <c r="Z199" s="67"/>
      <c r="AA199" s="67"/>
      <c r="AB199" s="135"/>
      <c r="AC199" s="141"/>
      <c r="AD199" s="115"/>
      <c r="AE199" s="115"/>
      <c r="AF199" s="269"/>
      <c r="AG199" s="134"/>
      <c r="AH199" s="67"/>
      <c r="AI199" s="67"/>
      <c r="AJ199" s="135"/>
      <c r="AK199" s="140"/>
      <c r="AL199" s="215"/>
      <c r="AM199" s="215"/>
      <c r="AN199" s="215"/>
      <c r="AO199" s="215"/>
      <c r="AP199" s="271"/>
      <c r="AQ199" s="273"/>
      <c r="AR199" s="140"/>
      <c r="AS199" s="271"/>
      <c r="AT199" s="140"/>
      <c r="AU199" s="215"/>
      <c r="AV199" s="215"/>
      <c r="AW199" s="215"/>
      <c r="AX199" s="271"/>
      <c r="AY199" s="277"/>
      <c r="AZ199" s="218"/>
      <c r="BA199" s="218"/>
      <c r="BB199" s="332"/>
      <c r="BC199" s="134"/>
      <c r="BD199" s="67"/>
      <c r="BE199" s="199"/>
      <c r="BF199" s="280"/>
      <c r="BG199" s="261"/>
      <c r="BH199" s="271"/>
      <c r="BI199" s="140"/>
      <c r="BJ199" s="271"/>
      <c r="BK199" s="140"/>
      <c r="BL199" s="215"/>
      <c r="BM199" s="215"/>
      <c r="BN199" s="215"/>
      <c r="BO199" s="271"/>
      <c r="BP199" s="134"/>
      <c r="BQ199" s="67"/>
      <c r="BR199" s="67"/>
      <c r="BS199" s="135"/>
      <c r="BT199" s="134"/>
      <c r="BU199" s="67"/>
      <c r="BV199" s="199"/>
      <c r="BW199" s="280"/>
      <c r="BX199" s="334" t="str">
        <f t="shared" ref="BX199:BX262" si="28">IF(AK199&gt;0,"Tier 1",IF(AL199&gt;0,"Tier 1",IF(AM199&gt;0,"Tier 1",IF(AN199&gt;0,"Tier 1",IF(AO199&gt;0,"Tier 1",IF(AP199&gt;0,"Tier 1",IF(AQ199="yes","Tier 1",IF(AR199="yes","Tier 1",IF(AS199="yes","Tier 1",IF(AT199="via Downstream Destructive Device","Tier 1",IF(AT199="Directly to Atmosphere","Tier 1",IF(AU199="yes","Tier 1",IF(AV199="yes","Tier 1",IF(AW199="yes","Tier 1",IF(AX199="yes","Tier 1",IF(AY199="Yes","Tier 1",IF(AZ199="Yes","Tier 1",IF(BA199="Yes","Tier 1",IF(BB199="Yes","Tier 1",IF(BC199="Category 1","Tier 1",IF(BC199="Category 2","Tier 1",IF(BC199="Category 3","Tier 1",IF(BC199="Category 4","Tier 1",IF(BC199="Category 5","Tier 1",IF(BC199="Category 6","Tier 1",IF(BC199="Category 7","Tier 1",IF(BG199&gt;0,"Tier 2",IF(BH199&gt;0,"Tier 2",IF(BI199="yes","Tier 2",IF(BJ199="yes","Tier 2",IF(BK199="via Downstream Destructive Device","Tier 2",IF(BK199="Directly to Atmosphere","Tier 2",IF(BL199="yes","Tier 2",IF(BM199="yes","Tier 2",IF(BN199="yes","Tier 2",IF(BO199="yes","Tier 2",IF(BP199="yes","Tier 2",IF(BQ199="yes","Tier 2",IF(BR199="yes","Tier 2",IF(BS199="yes","Tier 2",IF(BT199="Category 1","Tier 2",IF(BT199="Category 2","Tier 2",IF(BT199="Category 3","Tier 2",IF(BT199="Category 4","Tier 2",IF(BT199="Category 5","Tier 2",IF(BT199="Category 6","Tier 2",IF(BT199="Category 7","Tier 2",IF(BT199="Category 8","Tier 2",""))))))))))))))))))))))))))))))))))))))))))))))))</f>
        <v/>
      </c>
      <c r="BY199" s="134"/>
      <c r="BZ199" s="67"/>
      <c r="CA199" s="67"/>
      <c r="CB199" s="67"/>
      <c r="CC199" s="67"/>
      <c r="CD199" s="252" t="str">
        <f t="shared" ref="CD199:CD262" si="29">IF(BX199="","",IF(BX199="Tier 2","",SUM(BY199:CC199)))</f>
        <v/>
      </c>
      <c r="CE199" s="197" t="str">
        <f t="shared" ref="CE199:CE262" si="30">IF(I199="","",I199)</f>
        <v/>
      </c>
      <c r="CF199" s="327" t="str">
        <f t="shared" ref="CF199:CF262" si="31">IF(I199="","",_xlfn.CONCAT("--[",BX199," Event] 
--[Type of Process]: ",K199," 
--[Mode of Operation]: ",M199, IF(M199="Normal",_xlfn.CONCAT(", ",O199),""),IF(M199="Start-up",_xlfn.CONCAT(", ",Q199),"")," 
--[Point of Release]: ",S199,", ", IF(T199&lt;&gt;"",T199,""), ", ", IF(U199&lt;&gt;"",U199,""), " 
--[Type of Material]: ",W199,"
--[Causal Factors]: ",IF(Y199&lt;&gt;"",_xlfn.CONCAT("(1) ",Y199),""), IF(Z199&lt;&gt;"",_xlfn.CONCAT("-",Z199),""), IF(AA199&lt;&gt;"",_xlfn.CONCAT("-",AA199),""), ", ",IF(AC199&lt;&gt;"",_xlfn.CONCAT("(2) ",AC199),""), IF(AD199&lt;&gt;"",_xlfn.CONCAT("-",AD199),""), IF(AE199&lt;&gt;"",_xlfn.CONCAT("-",AE199),""), ", ",IF(AG199&lt;&gt;"",_xlfn.CONCAT("(3) ",AG199),""),IF(AH199&lt;&gt;"",_xlfn.CONCAT("-",AH199),""), IF(AI199&lt;&gt;"",_xlfn.CONCAT("-",AI199),"")," 
--[Consequences]: ",IF(SUM(AK199:AP199)&gt;0,"Tier 1 Injuries, ",""),IF(AQ199="yes","Tier 1 Evac, ",""),IF(AR199="Yes","Tier 1 Fire, ",""),IF(AS199="Yes","Tier 1 Explosion, ",""),IF(AT199="Directly to Atmosphere","Tier 1 PRD: Directly to Atmosphere, ",""),IF(AT199="via Downstream Destructive Device","Tier 1 PRD: via Downstream Destructive Device, ",""),IF(AU199="Yes","Tier 1 PRD: Rainout, ",""),IF(AV199="Yes","Tier 1 PRD: Discharge to a Potentially Unsafe Location, ",""),IF(AW199="Yes","Tier 1 PRD: On-Site Shelter-In-Place or On-Site Evacuation, ",""),IF(AX199="Yes","Tier 1 PRD: Public Protective Measures, ",""),IF(AY199="Yes","Tier 1 Upset Emission: Rainout, ",""),IF(AZ199="Yes","Tier 1 Upset Emission: Discharge to a Potentially Unsafe Location, ",""),IF(BA199="Yes","Tier 1 Upset Emission: On-Site Shelter-In-Place or On-Site Evacuation, ",""),IF(BB199="Yes","Tier 1 Upset Emission: Public Protective Measures, ",""),IF(BC199="Category 1","Tier 1 TRC-1, ",""),IF(BC199="Category 2","Tier 1 TRC-2, ",""),IF(BC199="Category 3","Tier 1 TRC-3, ",""),IF(BC199="Category 4","Tier 1 TRC-4, ",""),IF(BC199="Category 5","Tier 1 TRC-5, ",""),IF(BC199="Category 6","Tier 1 TRC-6, ",""),IF(BC199="Category 7","Tier 1 TRC-7, ",""),IF(BD199="Indoor","Indoor Release, ",""),IF(BD199="Outdoor","Outdoor Release, ",""),IF(OR(BE199="Category 1",BE199="Category 2",BE199="Category 3",BE199="Category 4",BE199="Category 5",BE199="Category 7",BE199="Category 8"),"Tier 1 Multiple TRC, ",""),
IF(SUM(BG199:BH199)&gt;0,"Tier 2 Injuries, ",""),IF(BI199="Yes","Tier 2 Fire, ",""),IF(BJ199="Yes","Tier 2 Explosion, ",""),IF(BK199="Directly to Atmosphere","Tier 2 PRD: Directly to Atmosphere, ",""),IF(BK199="via Downstream Destructive Device","Tier 2 PRD: via Downstream Destructive Device, ",""),IF(BL199="Yes","Tier 2 PRD: Rainout, ",""),IF(BM199="Yes","Tier 2 PRD: Discharge to a Potentially Unsafe Location, ",""),IF(BN199="Yes","Tier 2 PRD: On-Site Shelter-In-Place or On-Site Evacuation, ",""),IF(BO199="Yes","Tier 2 PRD: Public Protective Measures, ",""),IF(BP199="Yes","Tier 2 Upset Emission: Rainout, ",""),IF(BQ199="Yes","Tier 2 Upset Emission: Discharge to a Potentially Unsafe Location, ",""),IF(BR199="Yes","Tier 2 Upset Emission: On-Site Shelter-In-Place or On-Site Evacuation, ",""),IF(BS199="Yes","Tier 2 Upset Emission: Public Protective Measures, ",""),IF(BT199="Category 1","Tier 2 TRC-1, ",""),IF(BT199="Category 2","Tier 2 TRC-2, ",""),IF(BT199="Category 3","Tier 2 TRC-3, ",""),IF(BT199="Category 4","Tier 2 TRC-4, ",""),IF(BT199="Category 5","Tier 2 TRC-5, ",""),IF(BT199="Category 6","Tier 2 TRC-6, ",""),IF(BT199="Category 7","Tier 2 TRC-7, ",""),IF(BT199="Category 8","Tier 2 TRC-8, ",""),IF(BU199="Indoor","Indoor Release, ",""),IF(BU199="Outdoor","Outdoor Release, ",""),IF(OR(BV199="Category 1",BV199="Category 2",BV199="Category 3",BV199="Category 4",BV199="Category 5",BV199="Category 7",BV199="Category 8"),"Tier 2 Multiple TRC, ","")))</f>
        <v/>
      </c>
      <c r="CG199" s="72" t="str">
        <f t="shared" si="25"/>
        <v/>
      </c>
      <c r="CH199" s="95"/>
      <c r="CI199" s="27" t="e">
        <f>VLOOKUP(B199,Facility_Information!$B$6:$O$136,14,FALSE)</f>
        <v>#N/A</v>
      </c>
      <c r="CJ199">
        <f t="shared" si="26"/>
        <v>0</v>
      </c>
      <c r="CK199">
        <f t="shared" si="27"/>
        <v>0</v>
      </c>
      <c r="CL199">
        <f>IF(CK199&gt;0,SUM($CK$6:CK199),0)</f>
        <v>0</v>
      </c>
      <c r="CM199" s="182" t="str">
        <f t="shared" ref="CM199:CM262" si="32">IF(CK199=1,HYPERLINK("#Event_Sharing!C5","Click here to enter Event Sharing data"),"")</f>
        <v/>
      </c>
    </row>
    <row r="200" spans="1:91" ht="13" x14ac:dyDescent="0.3">
      <c r="A200" s="82"/>
      <c r="B200" s="251"/>
      <c r="C200" s="215"/>
      <c r="D200" s="215"/>
      <c r="E200" s="215"/>
      <c r="F200" s="215"/>
      <c r="G200" s="216"/>
      <c r="H200" s="217"/>
      <c r="I200" s="200"/>
      <c r="J200" s="264"/>
      <c r="K200" s="140"/>
      <c r="L200" s="135"/>
      <c r="M200" s="261"/>
      <c r="N200" s="172"/>
      <c r="O200" s="160"/>
      <c r="P200" s="161"/>
      <c r="Q200" s="141"/>
      <c r="R200" s="170"/>
      <c r="S200" s="140"/>
      <c r="T200" s="67"/>
      <c r="U200" s="67"/>
      <c r="V200" s="135"/>
      <c r="W200" s="140"/>
      <c r="X200" s="135"/>
      <c r="Y200" s="134"/>
      <c r="Z200" s="67"/>
      <c r="AA200" s="67"/>
      <c r="AB200" s="135"/>
      <c r="AC200" s="141"/>
      <c r="AD200" s="115"/>
      <c r="AE200" s="115"/>
      <c r="AF200" s="269"/>
      <c r="AG200" s="134"/>
      <c r="AH200" s="67"/>
      <c r="AI200" s="67"/>
      <c r="AJ200" s="135"/>
      <c r="AK200" s="140"/>
      <c r="AL200" s="215"/>
      <c r="AM200" s="215"/>
      <c r="AN200" s="215"/>
      <c r="AO200" s="215"/>
      <c r="AP200" s="271"/>
      <c r="AQ200" s="273"/>
      <c r="AR200" s="140"/>
      <c r="AS200" s="271"/>
      <c r="AT200" s="140"/>
      <c r="AU200" s="215"/>
      <c r="AV200" s="215"/>
      <c r="AW200" s="215"/>
      <c r="AX200" s="271"/>
      <c r="AY200" s="277"/>
      <c r="AZ200" s="218"/>
      <c r="BA200" s="218"/>
      <c r="BB200" s="332"/>
      <c r="BC200" s="134"/>
      <c r="BD200" s="67"/>
      <c r="BE200" s="199"/>
      <c r="BF200" s="280"/>
      <c r="BG200" s="261"/>
      <c r="BH200" s="271"/>
      <c r="BI200" s="140"/>
      <c r="BJ200" s="271"/>
      <c r="BK200" s="140"/>
      <c r="BL200" s="215"/>
      <c r="BM200" s="215"/>
      <c r="BN200" s="215"/>
      <c r="BO200" s="271"/>
      <c r="BP200" s="134"/>
      <c r="BQ200" s="67"/>
      <c r="BR200" s="67"/>
      <c r="BS200" s="135"/>
      <c r="BT200" s="134"/>
      <c r="BU200" s="67"/>
      <c r="BV200" s="199"/>
      <c r="BW200" s="280"/>
      <c r="BX200" s="334" t="str">
        <f t="shared" si="28"/>
        <v/>
      </c>
      <c r="BY200" s="134"/>
      <c r="BZ200" s="67"/>
      <c r="CA200" s="67"/>
      <c r="CB200" s="67"/>
      <c r="CC200" s="67"/>
      <c r="CD200" s="252" t="str">
        <f t="shared" si="29"/>
        <v/>
      </c>
      <c r="CE200" s="197" t="str">
        <f t="shared" si="30"/>
        <v/>
      </c>
      <c r="CF200" s="327" t="str">
        <f t="shared" si="31"/>
        <v/>
      </c>
      <c r="CG200" s="72" t="str">
        <f t="shared" si="25"/>
        <v/>
      </c>
      <c r="CH200" s="95"/>
      <c r="CI200" s="27" t="e">
        <f>VLOOKUP(B200,Facility_Information!$B$6:$O$136,14,FALSE)</f>
        <v>#N/A</v>
      </c>
      <c r="CJ200">
        <f t="shared" si="26"/>
        <v>0</v>
      </c>
      <c r="CK200">
        <f t="shared" si="27"/>
        <v>0</v>
      </c>
      <c r="CL200">
        <f>IF(CK200&gt;0,SUM($CK$6:CK200),0)</f>
        <v>0</v>
      </c>
      <c r="CM200" s="182" t="str">
        <f t="shared" si="32"/>
        <v/>
      </c>
    </row>
    <row r="201" spans="1:91" ht="13" x14ac:dyDescent="0.3">
      <c r="A201" s="82"/>
      <c r="B201" s="251"/>
      <c r="C201" s="215"/>
      <c r="D201" s="215"/>
      <c r="E201" s="215"/>
      <c r="F201" s="215"/>
      <c r="G201" s="216"/>
      <c r="H201" s="217"/>
      <c r="I201" s="200"/>
      <c r="J201" s="264"/>
      <c r="K201" s="140"/>
      <c r="L201" s="135"/>
      <c r="M201" s="261"/>
      <c r="N201" s="172"/>
      <c r="O201" s="160"/>
      <c r="P201" s="161"/>
      <c r="Q201" s="141"/>
      <c r="R201" s="170"/>
      <c r="S201" s="140"/>
      <c r="T201" s="67"/>
      <c r="U201" s="67"/>
      <c r="V201" s="135"/>
      <c r="W201" s="140"/>
      <c r="X201" s="135"/>
      <c r="Y201" s="134"/>
      <c r="Z201" s="67"/>
      <c r="AA201" s="67"/>
      <c r="AB201" s="135"/>
      <c r="AC201" s="141"/>
      <c r="AD201" s="115"/>
      <c r="AE201" s="115"/>
      <c r="AF201" s="269"/>
      <c r="AG201" s="134"/>
      <c r="AH201" s="67"/>
      <c r="AI201" s="67"/>
      <c r="AJ201" s="135"/>
      <c r="AK201" s="140"/>
      <c r="AL201" s="215"/>
      <c r="AM201" s="215"/>
      <c r="AN201" s="215"/>
      <c r="AO201" s="215"/>
      <c r="AP201" s="271"/>
      <c r="AQ201" s="273"/>
      <c r="AR201" s="140"/>
      <c r="AS201" s="271"/>
      <c r="AT201" s="140"/>
      <c r="AU201" s="215"/>
      <c r="AV201" s="215"/>
      <c r="AW201" s="215"/>
      <c r="AX201" s="271"/>
      <c r="AY201" s="277"/>
      <c r="AZ201" s="218"/>
      <c r="BA201" s="218"/>
      <c r="BB201" s="332"/>
      <c r="BC201" s="134"/>
      <c r="BD201" s="67"/>
      <c r="BE201" s="199"/>
      <c r="BF201" s="280"/>
      <c r="BG201" s="261"/>
      <c r="BH201" s="271"/>
      <c r="BI201" s="140"/>
      <c r="BJ201" s="271"/>
      <c r="BK201" s="140"/>
      <c r="BL201" s="215"/>
      <c r="BM201" s="215"/>
      <c r="BN201" s="215"/>
      <c r="BO201" s="271"/>
      <c r="BP201" s="134"/>
      <c r="BQ201" s="67"/>
      <c r="BR201" s="67"/>
      <c r="BS201" s="135"/>
      <c r="BT201" s="134"/>
      <c r="BU201" s="67"/>
      <c r="BV201" s="199"/>
      <c r="BW201" s="280"/>
      <c r="BX201" s="334" t="str">
        <f t="shared" si="28"/>
        <v/>
      </c>
      <c r="BY201" s="134"/>
      <c r="BZ201" s="67"/>
      <c r="CA201" s="67"/>
      <c r="CB201" s="67"/>
      <c r="CC201" s="67"/>
      <c r="CD201" s="252" t="str">
        <f t="shared" si="29"/>
        <v/>
      </c>
      <c r="CE201" s="197" t="str">
        <f t="shared" si="30"/>
        <v/>
      </c>
      <c r="CF201" s="327" t="str">
        <f t="shared" si="31"/>
        <v/>
      </c>
      <c r="CG201" s="72" t="str">
        <f t="shared" si="25"/>
        <v/>
      </c>
      <c r="CH201" s="95"/>
      <c r="CI201" s="27" t="e">
        <f>VLOOKUP(B201,Facility_Information!$B$6:$O$136,14,FALSE)</f>
        <v>#N/A</v>
      </c>
      <c r="CJ201">
        <f t="shared" si="26"/>
        <v>0</v>
      </c>
      <c r="CK201">
        <f t="shared" si="27"/>
        <v>0</v>
      </c>
      <c r="CL201">
        <f>IF(CK201&gt;0,SUM($CK$6:CK201),0)</f>
        <v>0</v>
      </c>
      <c r="CM201" s="182" t="str">
        <f t="shared" si="32"/>
        <v/>
      </c>
    </row>
    <row r="202" spans="1:91" ht="13" x14ac:dyDescent="0.3">
      <c r="A202" s="82"/>
      <c r="B202" s="251"/>
      <c r="C202" s="215"/>
      <c r="D202" s="215"/>
      <c r="E202" s="215"/>
      <c r="F202" s="215"/>
      <c r="G202" s="216"/>
      <c r="H202" s="217"/>
      <c r="I202" s="200"/>
      <c r="J202" s="264"/>
      <c r="K202" s="140"/>
      <c r="L202" s="135"/>
      <c r="M202" s="261"/>
      <c r="N202" s="172"/>
      <c r="O202" s="160"/>
      <c r="P202" s="161"/>
      <c r="Q202" s="141"/>
      <c r="R202" s="170"/>
      <c r="S202" s="140"/>
      <c r="T202" s="67"/>
      <c r="U202" s="67"/>
      <c r="V202" s="135"/>
      <c r="W202" s="140"/>
      <c r="X202" s="135"/>
      <c r="Y202" s="134"/>
      <c r="Z202" s="67"/>
      <c r="AA202" s="67"/>
      <c r="AB202" s="135"/>
      <c r="AC202" s="141"/>
      <c r="AD202" s="115"/>
      <c r="AE202" s="115"/>
      <c r="AF202" s="269"/>
      <c r="AG202" s="134"/>
      <c r="AH202" s="67"/>
      <c r="AI202" s="67"/>
      <c r="AJ202" s="135"/>
      <c r="AK202" s="140"/>
      <c r="AL202" s="215"/>
      <c r="AM202" s="215"/>
      <c r="AN202" s="215"/>
      <c r="AO202" s="215"/>
      <c r="AP202" s="271"/>
      <c r="AQ202" s="273"/>
      <c r="AR202" s="140"/>
      <c r="AS202" s="271"/>
      <c r="AT202" s="140"/>
      <c r="AU202" s="215"/>
      <c r="AV202" s="215"/>
      <c r="AW202" s="215"/>
      <c r="AX202" s="271"/>
      <c r="AY202" s="277"/>
      <c r="AZ202" s="218"/>
      <c r="BA202" s="218"/>
      <c r="BB202" s="332"/>
      <c r="BC202" s="134"/>
      <c r="BD202" s="67"/>
      <c r="BE202" s="199"/>
      <c r="BF202" s="280"/>
      <c r="BG202" s="261"/>
      <c r="BH202" s="271"/>
      <c r="BI202" s="140"/>
      <c r="BJ202" s="271"/>
      <c r="BK202" s="140"/>
      <c r="BL202" s="215"/>
      <c r="BM202" s="215"/>
      <c r="BN202" s="215"/>
      <c r="BO202" s="271"/>
      <c r="BP202" s="134"/>
      <c r="BQ202" s="67"/>
      <c r="BR202" s="67"/>
      <c r="BS202" s="135"/>
      <c r="BT202" s="134"/>
      <c r="BU202" s="67"/>
      <c r="BV202" s="199"/>
      <c r="BW202" s="280"/>
      <c r="BX202" s="334" t="str">
        <f t="shared" si="28"/>
        <v/>
      </c>
      <c r="BY202" s="134"/>
      <c r="BZ202" s="67"/>
      <c r="CA202" s="67"/>
      <c r="CB202" s="67"/>
      <c r="CC202" s="67"/>
      <c r="CD202" s="252" t="str">
        <f t="shared" si="29"/>
        <v/>
      </c>
      <c r="CE202" s="197" t="str">
        <f t="shared" si="30"/>
        <v/>
      </c>
      <c r="CF202" s="327" t="str">
        <f t="shared" si="31"/>
        <v/>
      </c>
      <c r="CG202" s="72" t="str">
        <f t="shared" si="25"/>
        <v/>
      </c>
      <c r="CH202" s="95"/>
      <c r="CI202" s="27" t="e">
        <f>VLOOKUP(B202,Facility_Information!$B$6:$O$136,14,FALSE)</f>
        <v>#N/A</v>
      </c>
      <c r="CJ202">
        <f t="shared" si="26"/>
        <v>0</v>
      </c>
      <c r="CK202">
        <f t="shared" si="27"/>
        <v>0</v>
      </c>
      <c r="CL202">
        <f>IF(CK202&gt;0,SUM($CK$6:CK202),0)</f>
        <v>0</v>
      </c>
      <c r="CM202" s="182" t="str">
        <f t="shared" si="32"/>
        <v/>
      </c>
    </row>
    <row r="203" spans="1:91" ht="13" x14ac:dyDescent="0.3">
      <c r="A203" s="82"/>
      <c r="B203" s="251"/>
      <c r="C203" s="215"/>
      <c r="D203" s="215"/>
      <c r="E203" s="215"/>
      <c r="F203" s="215"/>
      <c r="G203" s="216"/>
      <c r="H203" s="217"/>
      <c r="I203" s="200"/>
      <c r="J203" s="264"/>
      <c r="K203" s="140"/>
      <c r="L203" s="135"/>
      <c r="M203" s="261"/>
      <c r="N203" s="172"/>
      <c r="O203" s="160"/>
      <c r="P203" s="161"/>
      <c r="Q203" s="141"/>
      <c r="R203" s="170"/>
      <c r="S203" s="140"/>
      <c r="T203" s="67"/>
      <c r="U203" s="67"/>
      <c r="V203" s="135"/>
      <c r="W203" s="140"/>
      <c r="X203" s="135"/>
      <c r="Y203" s="134"/>
      <c r="Z203" s="67"/>
      <c r="AA203" s="67"/>
      <c r="AB203" s="135"/>
      <c r="AC203" s="141"/>
      <c r="AD203" s="115"/>
      <c r="AE203" s="115"/>
      <c r="AF203" s="269"/>
      <c r="AG203" s="134"/>
      <c r="AH203" s="67"/>
      <c r="AI203" s="67"/>
      <c r="AJ203" s="135"/>
      <c r="AK203" s="140"/>
      <c r="AL203" s="215"/>
      <c r="AM203" s="215"/>
      <c r="AN203" s="215"/>
      <c r="AO203" s="215"/>
      <c r="AP203" s="271"/>
      <c r="AQ203" s="273"/>
      <c r="AR203" s="140"/>
      <c r="AS203" s="271"/>
      <c r="AT203" s="140"/>
      <c r="AU203" s="215"/>
      <c r="AV203" s="215"/>
      <c r="AW203" s="215"/>
      <c r="AX203" s="271"/>
      <c r="AY203" s="277"/>
      <c r="AZ203" s="218"/>
      <c r="BA203" s="218"/>
      <c r="BB203" s="332"/>
      <c r="BC203" s="134"/>
      <c r="BD203" s="67"/>
      <c r="BE203" s="199"/>
      <c r="BF203" s="280"/>
      <c r="BG203" s="261"/>
      <c r="BH203" s="271"/>
      <c r="BI203" s="140"/>
      <c r="BJ203" s="271"/>
      <c r="BK203" s="140"/>
      <c r="BL203" s="215"/>
      <c r="BM203" s="215"/>
      <c r="BN203" s="215"/>
      <c r="BO203" s="271"/>
      <c r="BP203" s="134"/>
      <c r="BQ203" s="67"/>
      <c r="BR203" s="67"/>
      <c r="BS203" s="135"/>
      <c r="BT203" s="134"/>
      <c r="BU203" s="67"/>
      <c r="BV203" s="199"/>
      <c r="BW203" s="280"/>
      <c r="BX203" s="334" t="str">
        <f t="shared" si="28"/>
        <v/>
      </c>
      <c r="BY203" s="134"/>
      <c r="BZ203" s="67"/>
      <c r="CA203" s="67"/>
      <c r="CB203" s="67"/>
      <c r="CC203" s="67"/>
      <c r="CD203" s="252" t="str">
        <f t="shared" si="29"/>
        <v/>
      </c>
      <c r="CE203" s="197" t="str">
        <f t="shared" si="30"/>
        <v/>
      </c>
      <c r="CF203" s="327" t="str">
        <f t="shared" si="31"/>
        <v/>
      </c>
      <c r="CG203" s="72" t="str">
        <f t="shared" si="25"/>
        <v/>
      </c>
      <c r="CH203" s="95"/>
      <c r="CI203" s="27" t="e">
        <f>VLOOKUP(B203,Facility_Information!$B$6:$O$136,14,FALSE)</f>
        <v>#N/A</v>
      </c>
      <c r="CJ203">
        <f t="shared" si="26"/>
        <v>0</v>
      </c>
      <c r="CK203">
        <f t="shared" si="27"/>
        <v>0</v>
      </c>
      <c r="CL203">
        <f>IF(CK203&gt;0,SUM($CK$6:CK203),0)</f>
        <v>0</v>
      </c>
      <c r="CM203" s="182" t="str">
        <f t="shared" si="32"/>
        <v/>
      </c>
    </row>
    <row r="204" spans="1:91" ht="13" x14ac:dyDescent="0.3">
      <c r="A204" s="82"/>
      <c r="B204" s="251"/>
      <c r="C204" s="215"/>
      <c r="D204" s="215"/>
      <c r="E204" s="215"/>
      <c r="F204" s="215"/>
      <c r="G204" s="216"/>
      <c r="H204" s="217"/>
      <c r="I204" s="200"/>
      <c r="J204" s="264"/>
      <c r="K204" s="140"/>
      <c r="L204" s="135"/>
      <c r="M204" s="261"/>
      <c r="N204" s="172"/>
      <c r="O204" s="160"/>
      <c r="P204" s="161"/>
      <c r="Q204" s="141"/>
      <c r="R204" s="170"/>
      <c r="S204" s="140"/>
      <c r="T204" s="67"/>
      <c r="U204" s="67"/>
      <c r="V204" s="135"/>
      <c r="W204" s="140"/>
      <c r="X204" s="135"/>
      <c r="Y204" s="134"/>
      <c r="Z204" s="67"/>
      <c r="AA204" s="67"/>
      <c r="AB204" s="135"/>
      <c r="AC204" s="141"/>
      <c r="AD204" s="115"/>
      <c r="AE204" s="115"/>
      <c r="AF204" s="269"/>
      <c r="AG204" s="134"/>
      <c r="AH204" s="67"/>
      <c r="AI204" s="67"/>
      <c r="AJ204" s="135"/>
      <c r="AK204" s="140"/>
      <c r="AL204" s="215"/>
      <c r="AM204" s="215"/>
      <c r="AN204" s="215"/>
      <c r="AO204" s="215"/>
      <c r="AP204" s="271"/>
      <c r="AQ204" s="273"/>
      <c r="AR204" s="140"/>
      <c r="AS204" s="271"/>
      <c r="AT204" s="140"/>
      <c r="AU204" s="215"/>
      <c r="AV204" s="215"/>
      <c r="AW204" s="215"/>
      <c r="AX204" s="271"/>
      <c r="AY204" s="277"/>
      <c r="AZ204" s="218"/>
      <c r="BA204" s="218"/>
      <c r="BB204" s="332"/>
      <c r="BC204" s="134"/>
      <c r="BD204" s="67"/>
      <c r="BE204" s="199"/>
      <c r="BF204" s="280"/>
      <c r="BG204" s="261"/>
      <c r="BH204" s="271"/>
      <c r="BI204" s="140"/>
      <c r="BJ204" s="271"/>
      <c r="BK204" s="140"/>
      <c r="BL204" s="215"/>
      <c r="BM204" s="215"/>
      <c r="BN204" s="215"/>
      <c r="BO204" s="271"/>
      <c r="BP204" s="134"/>
      <c r="BQ204" s="67"/>
      <c r="BR204" s="67"/>
      <c r="BS204" s="135"/>
      <c r="BT204" s="134"/>
      <c r="BU204" s="67"/>
      <c r="BV204" s="199"/>
      <c r="BW204" s="280"/>
      <c r="BX204" s="334" t="str">
        <f t="shared" si="28"/>
        <v/>
      </c>
      <c r="BY204" s="134"/>
      <c r="BZ204" s="67"/>
      <c r="CA204" s="67"/>
      <c r="CB204" s="67"/>
      <c r="CC204" s="67"/>
      <c r="CD204" s="252" t="str">
        <f t="shared" si="29"/>
        <v/>
      </c>
      <c r="CE204" s="197" t="str">
        <f t="shared" si="30"/>
        <v/>
      </c>
      <c r="CF204" s="327" t="str">
        <f t="shared" si="31"/>
        <v/>
      </c>
      <c r="CG204" s="72" t="str">
        <f t="shared" ref="CG204:CG267" si="33">IF(COUNTA(BG204:BV204)&gt;0,1,"")</f>
        <v/>
      </c>
      <c r="CH204" s="95"/>
      <c r="CI204" s="27" t="e">
        <f>VLOOKUP(B204,Facility_Information!$B$6:$O$136,14,FALSE)</f>
        <v>#N/A</v>
      </c>
      <c r="CJ204">
        <f t="shared" si="26"/>
        <v>0</v>
      </c>
      <c r="CK204">
        <f t="shared" si="27"/>
        <v>0</v>
      </c>
      <c r="CL204">
        <f>IF(CK204&gt;0,SUM($CK$6:CK204),0)</f>
        <v>0</v>
      </c>
      <c r="CM204" s="182" t="str">
        <f t="shared" si="32"/>
        <v/>
      </c>
    </row>
    <row r="205" spans="1:91" ht="13" x14ac:dyDescent="0.3">
      <c r="A205" s="82"/>
      <c r="B205" s="251"/>
      <c r="C205" s="215"/>
      <c r="D205" s="215"/>
      <c r="E205" s="215"/>
      <c r="F205" s="215"/>
      <c r="G205" s="216"/>
      <c r="H205" s="217"/>
      <c r="I205" s="200"/>
      <c r="J205" s="264"/>
      <c r="K205" s="140"/>
      <c r="L205" s="135"/>
      <c r="M205" s="261"/>
      <c r="N205" s="172"/>
      <c r="O205" s="160"/>
      <c r="P205" s="161"/>
      <c r="Q205" s="141"/>
      <c r="R205" s="170"/>
      <c r="S205" s="140"/>
      <c r="T205" s="67"/>
      <c r="U205" s="67"/>
      <c r="V205" s="135"/>
      <c r="W205" s="140"/>
      <c r="X205" s="135"/>
      <c r="Y205" s="134"/>
      <c r="Z205" s="67"/>
      <c r="AA205" s="67"/>
      <c r="AB205" s="135"/>
      <c r="AC205" s="141"/>
      <c r="AD205" s="115"/>
      <c r="AE205" s="115"/>
      <c r="AF205" s="269"/>
      <c r="AG205" s="134"/>
      <c r="AH205" s="67"/>
      <c r="AI205" s="67"/>
      <c r="AJ205" s="135"/>
      <c r="AK205" s="140"/>
      <c r="AL205" s="215"/>
      <c r="AM205" s="215"/>
      <c r="AN205" s="215"/>
      <c r="AO205" s="215"/>
      <c r="AP205" s="271"/>
      <c r="AQ205" s="273"/>
      <c r="AR205" s="140"/>
      <c r="AS205" s="271"/>
      <c r="AT205" s="140"/>
      <c r="AU205" s="215"/>
      <c r="AV205" s="215"/>
      <c r="AW205" s="215"/>
      <c r="AX205" s="271"/>
      <c r="AY205" s="277"/>
      <c r="AZ205" s="218"/>
      <c r="BA205" s="218"/>
      <c r="BB205" s="332"/>
      <c r="BC205" s="134"/>
      <c r="BD205" s="67"/>
      <c r="BE205" s="199"/>
      <c r="BF205" s="280"/>
      <c r="BG205" s="261"/>
      <c r="BH205" s="271"/>
      <c r="BI205" s="140"/>
      <c r="BJ205" s="271"/>
      <c r="BK205" s="140"/>
      <c r="BL205" s="215"/>
      <c r="BM205" s="215"/>
      <c r="BN205" s="215"/>
      <c r="BO205" s="271"/>
      <c r="BP205" s="134"/>
      <c r="BQ205" s="67"/>
      <c r="BR205" s="67"/>
      <c r="BS205" s="135"/>
      <c r="BT205" s="134"/>
      <c r="BU205" s="67"/>
      <c r="BV205" s="199"/>
      <c r="BW205" s="280"/>
      <c r="BX205" s="334" t="str">
        <f t="shared" si="28"/>
        <v/>
      </c>
      <c r="BY205" s="134"/>
      <c r="BZ205" s="67"/>
      <c r="CA205" s="67"/>
      <c r="CB205" s="67"/>
      <c r="CC205" s="67"/>
      <c r="CD205" s="252" t="str">
        <f t="shared" si="29"/>
        <v/>
      </c>
      <c r="CE205" s="197" t="str">
        <f t="shared" si="30"/>
        <v/>
      </c>
      <c r="CF205" s="327" t="str">
        <f t="shared" si="31"/>
        <v/>
      </c>
      <c r="CG205" s="72" t="str">
        <f t="shared" si="33"/>
        <v/>
      </c>
      <c r="CH205" s="95"/>
      <c r="CI205" s="27" t="e">
        <f>VLOOKUP(B205,Facility_Information!$B$6:$O$136,14,FALSE)</f>
        <v>#N/A</v>
      </c>
      <c r="CJ205">
        <f t="shared" si="26"/>
        <v>0</v>
      </c>
      <c r="CK205">
        <f t="shared" si="27"/>
        <v>0</v>
      </c>
      <c r="CL205">
        <f>IF(CK205&gt;0,SUM($CK$6:CK205),0)</f>
        <v>0</v>
      </c>
      <c r="CM205" s="182" t="str">
        <f t="shared" si="32"/>
        <v/>
      </c>
    </row>
    <row r="206" spans="1:91" ht="13" x14ac:dyDescent="0.3">
      <c r="A206" s="82"/>
      <c r="B206" s="251"/>
      <c r="C206" s="215"/>
      <c r="D206" s="215"/>
      <c r="E206" s="215"/>
      <c r="F206" s="215"/>
      <c r="G206" s="216"/>
      <c r="H206" s="217"/>
      <c r="I206" s="200"/>
      <c r="J206" s="264"/>
      <c r="K206" s="140"/>
      <c r="L206" s="135"/>
      <c r="M206" s="261"/>
      <c r="N206" s="172"/>
      <c r="O206" s="160"/>
      <c r="P206" s="161"/>
      <c r="Q206" s="141"/>
      <c r="R206" s="170"/>
      <c r="S206" s="140"/>
      <c r="T206" s="67"/>
      <c r="U206" s="67"/>
      <c r="V206" s="135"/>
      <c r="W206" s="140"/>
      <c r="X206" s="135"/>
      <c r="Y206" s="134"/>
      <c r="Z206" s="67"/>
      <c r="AA206" s="67"/>
      <c r="AB206" s="135"/>
      <c r="AC206" s="141"/>
      <c r="AD206" s="115"/>
      <c r="AE206" s="115"/>
      <c r="AF206" s="269"/>
      <c r="AG206" s="134"/>
      <c r="AH206" s="67"/>
      <c r="AI206" s="67"/>
      <c r="AJ206" s="135"/>
      <c r="AK206" s="140"/>
      <c r="AL206" s="215"/>
      <c r="AM206" s="215"/>
      <c r="AN206" s="215"/>
      <c r="AO206" s="215"/>
      <c r="AP206" s="271"/>
      <c r="AQ206" s="273"/>
      <c r="AR206" s="140"/>
      <c r="AS206" s="271"/>
      <c r="AT206" s="140"/>
      <c r="AU206" s="215"/>
      <c r="AV206" s="215"/>
      <c r="AW206" s="215"/>
      <c r="AX206" s="271"/>
      <c r="AY206" s="277"/>
      <c r="AZ206" s="218"/>
      <c r="BA206" s="218"/>
      <c r="BB206" s="332"/>
      <c r="BC206" s="134"/>
      <c r="BD206" s="67"/>
      <c r="BE206" s="199"/>
      <c r="BF206" s="280"/>
      <c r="BG206" s="261"/>
      <c r="BH206" s="271"/>
      <c r="BI206" s="140"/>
      <c r="BJ206" s="271"/>
      <c r="BK206" s="140"/>
      <c r="BL206" s="215"/>
      <c r="BM206" s="215"/>
      <c r="BN206" s="215"/>
      <c r="BO206" s="271"/>
      <c r="BP206" s="134"/>
      <c r="BQ206" s="67"/>
      <c r="BR206" s="67"/>
      <c r="BS206" s="135"/>
      <c r="BT206" s="134"/>
      <c r="BU206" s="67"/>
      <c r="BV206" s="199"/>
      <c r="BW206" s="280"/>
      <c r="BX206" s="334" t="str">
        <f t="shared" si="28"/>
        <v/>
      </c>
      <c r="BY206" s="134"/>
      <c r="BZ206" s="67"/>
      <c r="CA206" s="67"/>
      <c r="CB206" s="67"/>
      <c r="CC206" s="67"/>
      <c r="CD206" s="252" t="str">
        <f t="shared" si="29"/>
        <v/>
      </c>
      <c r="CE206" s="197" t="str">
        <f t="shared" si="30"/>
        <v/>
      </c>
      <c r="CF206" s="327" t="str">
        <f t="shared" si="31"/>
        <v/>
      </c>
      <c r="CG206" s="72" t="str">
        <f t="shared" si="33"/>
        <v/>
      </c>
      <c r="CH206" s="95"/>
      <c r="CI206" s="27" t="e">
        <f>VLOOKUP(B206,Facility_Information!$B$6:$O$136,14,FALSE)</f>
        <v>#N/A</v>
      </c>
      <c r="CJ206">
        <f t="shared" si="26"/>
        <v>0</v>
      </c>
      <c r="CK206">
        <f t="shared" si="27"/>
        <v>0</v>
      </c>
      <c r="CL206">
        <f>IF(CK206&gt;0,SUM($CK$6:CK206),0)</f>
        <v>0</v>
      </c>
      <c r="CM206" s="182" t="str">
        <f t="shared" si="32"/>
        <v/>
      </c>
    </row>
    <row r="207" spans="1:91" ht="13" x14ac:dyDescent="0.3">
      <c r="A207" s="82"/>
      <c r="B207" s="251"/>
      <c r="C207" s="215"/>
      <c r="D207" s="215"/>
      <c r="E207" s="215"/>
      <c r="F207" s="215"/>
      <c r="G207" s="216"/>
      <c r="H207" s="217"/>
      <c r="I207" s="200"/>
      <c r="J207" s="264"/>
      <c r="K207" s="140"/>
      <c r="L207" s="135"/>
      <c r="M207" s="261"/>
      <c r="N207" s="172"/>
      <c r="O207" s="160"/>
      <c r="P207" s="161"/>
      <c r="Q207" s="141"/>
      <c r="R207" s="170"/>
      <c r="S207" s="140"/>
      <c r="T207" s="67"/>
      <c r="U207" s="67"/>
      <c r="V207" s="135"/>
      <c r="W207" s="140"/>
      <c r="X207" s="135"/>
      <c r="Y207" s="134"/>
      <c r="Z207" s="67"/>
      <c r="AA207" s="67"/>
      <c r="AB207" s="135"/>
      <c r="AC207" s="141"/>
      <c r="AD207" s="115"/>
      <c r="AE207" s="115"/>
      <c r="AF207" s="269"/>
      <c r="AG207" s="134"/>
      <c r="AH207" s="67"/>
      <c r="AI207" s="67"/>
      <c r="AJ207" s="135"/>
      <c r="AK207" s="140"/>
      <c r="AL207" s="215"/>
      <c r="AM207" s="215"/>
      <c r="AN207" s="215"/>
      <c r="AO207" s="215"/>
      <c r="AP207" s="271"/>
      <c r="AQ207" s="273"/>
      <c r="AR207" s="140"/>
      <c r="AS207" s="271"/>
      <c r="AT207" s="140"/>
      <c r="AU207" s="215"/>
      <c r="AV207" s="215"/>
      <c r="AW207" s="215"/>
      <c r="AX207" s="271"/>
      <c r="AY207" s="277"/>
      <c r="AZ207" s="218"/>
      <c r="BA207" s="218"/>
      <c r="BB207" s="332"/>
      <c r="BC207" s="134"/>
      <c r="BD207" s="67"/>
      <c r="BE207" s="199"/>
      <c r="BF207" s="280"/>
      <c r="BG207" s="261"/>
      <c r="BH207" s="271"/>
      <c r="BI207" s="140"/>
      <c r="BJ207" s="271"/>
      <c r="BK207" s="140"/>
      <c r="BL207" s="215"/>
      <c r="BM207" s="215"/>
      <c r="BN207" s="215"/>
      <c r="BO207" s="271"/>
      <c r="BP207" s="134"/>
      <c r="BQ207" s="67"/>
      <c r="BR207" s="67"/>
      <c r="BS207" s="135"/>
      <c r="BT207" s="134"/>
      <c r="BU207" s="67"/>
      <c r="BV207" s="199"/>
      <c r="BW207" s="280"/>
      <c r="BX207" s="334" t="str">
        <f t="shared" si="28"/>
        <v/>
      </c>
      <c r="BY207" s="134"/>
      <c r="BZ207" s="67"/>
      <c r="CA207" s="67"/>
      <c r="CB207" s="67"/>
      <c r="CC207" s="67"/>
      <c r="CD207" s="252" t="str">
        <f t="shared" si="29"/>
        <v/>
      </c>
      <c r="CE207" s="197" t="str">
        <f t="shared" si="30"/>
        <v/>
      </c>
      <c r="CF207" s="327" t="str">
        <f t="shared" si="31"/>
        <v/>
      </c>
      <c r="CG207" s="72" t="str">
        <f t="shared" si="33"/>
        <v/>
      </c>
      <c r="CH207" s="95"/>
      <c r="CI207" s="27" t="e">
        <f>VLOOKUP(B207,Facility_Information!$B$6:$O$136,14,FALSE)</f>
        <v>#N/A</v>
      </c>
      <c r="CJ207">
        <f t="shared" si="26"/>
        <v>0</v>
      </c>
      <c r="CK207">
        <f t="shared" si="27"/>
        <v>0</v>
      </c>
      <c r="CL207">
        <f>IF(CK207&gt;0,SUM($CK$6:CK207),0)</f>
        <v>0</v>
      </c>
      <c r="CM207" s="182" t="str">
        <f t="shared" si="32"/>
        <v/>
      </c>
    </row>
    <row r="208" spans="1:91" ht="13" x14ac:dyDescent="0.3">
      <c r="A208" s="82"/>
      <c r="B208" s="251"/>
      <c r="C208" s="215"/>
      <c r="D208" s="215"/>
      <c r="E208" s="215"/>
      <c r="F208" s="215"/>
      <c r="G208" s="216"/>
      <c r="H208" s="217"/>
      <c r="I208" s="200"/>
      <c r="J208" s="264"/>
      <c r="K208" s="140"/>
      <c r="L208" s="135"/>
      <c r="M208" s="261"/>
      <c r="N208" s="172"/>
      <c r="O208" s="160"/>
      <c r="P208" s="161"/>
      <c r="Q208" s="141"/>
      <c r="R208" s="170"/>
      <c r="S208" s="140"/>
      <c r="T208" s="67"/>
      <c r="U208" s="67"/>
      <c r="V208" s="135"/>
      <c r="W208" s="140"/>
      <c r="X208" s="135"/>
      <c r="Y208" s="134"/>
      <c r="Z208" s="67"/>
      <c r="AA208" s="67"/>
      <c r="AB208" s="135"/>
      <c r="AC208" s="141"/>
      <c r="AD208" s="115"/>
      <c r="AE208" s="115"/>
      <c r="AF208" s="269"/>
      <c r="AG208" s="134"/>
      <c r="AH208" s="67"/>
      <c r="AI208" s="67"/>
      <c r="AJ208" s="135"/>
      <c r="AK208" s="140"/>
      <c r="AL208" s="215"/>
      <c r="AM208" s="215"/>
      <c r="AN208" s="215"/>
      <c r="AO208" s="215"/>
      <c r="AP208" s="271"/>
      <c r="AQ208" s="273"/>
      <c r="AR208" s="140"/>
      <c r="AS208" s="271"/>
      <c r="AT208" s="140"/>
      <c r="AU208" s="215"/>
      <c r="AV208" s="215"/>
      <c r="AW208" s="215"/>
      <c r="AX208" s="271"/>
      <c r="AY208" s="277"/>
      <c r="AZ208" s="218"/>
      <c r="BA208" s="218"/>
      <c r="BB208" s="332"/>
      <c r="BC208" s="134"/>
      <c r="BD208" s="67"/>
      <c r="BE208" s="199"/>
      <c r="BF208" s="280"/>
      <c r="BG208" s="261"/>
      <c r="BH208" s="271"/>
      <c r="BI208" s="140"/>
      <c r="BJ208" s="271"/>
      <c r="BK208" s="140"/>
      <c r="BL208" s="215"/>
      <c r="BM208" s="215"/>
      <c r="BN208" s="215"/>
      <c r="BO208" s="271"/>
      <c r="BP208" s="134"/>
      <c r="BQ208" s="67"/>
      <c r="BR208" s="67"/>
      <c r="BS208" s="135"/>
      <c r="BT208" s="134"/>
      <c r="BU208" s="67"/>
      <c r="BV208" s="199"/>
      <c r="BW208" s="280"/>
      <c r="BX208" s="334" t="str">
        <f t="shared" si="28"/>
        <v/>
      </c>
      <c r="BY208" s="134"/>
      <c r="BZ208" s="67"/>
      <c r="CA208" s="67"/>
      <c r="CB208" s="67"/>
      <c r="CC208" s="67"/>
      <c r="CD208" s="252" t="str">
        <f t="shared" si="29"/>
        <v/>
      </c>
      <c r="CE208" s="197" t="str">
        <f t="shared" si="30"/>
        <v/>
      </c>
      <c r="CF208" s="327" t="str">
        <f t="shared" si="31"/>
        <v/>
      </c>
      <c r="CG208" s="72" t="str">
        <f t="shared" si="33"/>
        <v/>
      </c>
      <c r="CH208" s="95"/>
      <c r="CI208" s="27" t="e">
        <f>VLOOKUP(B208,Facility_Information!$B$6:$O$136,14,FALSE)</f>
        <v>#N/A</v>
      </c>
      <c r="CJ208">
        <f t="shared" si="26"/>
        <v>0</v>
      </c>
      <c r="CK208">
        <f t="shared" si="27"/>
        <v>0</v>
      </c>
      <c r="CL208">
        <f>IF(CK208&gt;0,SUM($CK$6:CK208),0)</f>
        <v>0</v>
      </c>
      <c r="CM208" s="182" t="str">
        <f t="shared" si="32"/>
        <v/>
      </c>
    </row>
    <row r="209" spans="1:91" ht="13" x14ac:dyDescent="0.3">
      <c r="A209" s="82"/>
      <c r="B209" s="251"/>
      <c r="C209" s="215"/>
      <c r="D209" s="215"/>
      <c r="E209" s="215"/>
      <c r="F209" s="215"/>
      <c r="G209" s="216"/>
      <c r="H209" s="217"/>
      <c r="I209" s="200"/>
      <c r="J209" s="264"/>
      <c r="K209" s="140"/>
      <c r="L209" s="135"/>
      <c r="M209" s="261"/>
      <c r="N209" s="172"/>
      <c r="O209" s="160"/>
      <c r="P209" s="161"/>
      <c r="Q209" s="141"/>
      <c r="R209" s="170"/>
      <c r="S209" s="140"/>
      <c r="T209" s="67"/>
      <c r="U209" s="67"/>
      <c r="V209" s="135"/>
      <c r="W209" s="140"/>
      <c r="X209" s="135"/>
      <c r="Y209" s="134"/>
      <c r="Z209" s="67"/>
      <c r="AA209" s="67"/>
      <c r="AB209" s="135"/>
      <c r="AC209" s="141"/>
      <c r="AD209" s="115"/>
      <c r="AE209" s="115"/>
      <c r="AF209" s="269"/>
      <c r="AG209" s="134"/>
      <c r="AH209" s="67"/>
      <c r="AI209" s="67"/>
      <c r="AJ209" s="135"/>
      <c r="AK209" s="140"/>
      <c r="AL209" s="215"/>
      <c r="AM209" s="215"/>
      <c r="AN209" s="215"/>
      <c r="AO209" s="215"/>
      <c r="AP209" s="271"/>
      <c r="AQ209" s="273"/>
      <c r="AR209" s="140"/>
      <c r="AS209" s="271"/>
      <c r="AT209" s="140"/>
      <c r="AU209" s="215"/>
      <c r="AV209" s="215"/>
      <c r="AW209" s="215"/>
      <c r="AX209" s="271"/>
      <c r="AY209" s="277"/>
      <c r="AZ209" s="218"/>
      <c r="BA209" s="218"/>
      <c r="BB209" s="332"/>
      <c r="BC209" s="134"/>
      <c r="BD209" s="67"/>
      <c r="BE209" s="199"/>
      <c r="BF209" s="280"/>
      <c r="BG209" s="261"/>
      <c r="BH209" s="271"/>
      <c r="BI209" s="140"/>
      <c r="BJ209" s="271"/>
      <c r="BK209" s="140"/>
      <c r="BL209" s="215"/>
      <c r="BM209" s="215"/>
      <c r="BN209" s="215"/>
      <c r="BO209" s="271"/>
      <c r="BP209" s="134"/>
      <c r="BQ209" s="67"/>
      <c r="BR209" s="67"/>
      <c r="BS209" s="135"/>
      <c r="BT209" s="134"/>
      <c r="BU209" s="67"/>
      <c r="BV209" s="199"/>
      <c r="BW209" s="280"/>
      <c r="BX209" s="334" t="str">
        <f t="shared" si="28"/>
        <v/>
      </c>
      <c r="BY209" s="134"/>
      <c r="BZ209" s="67"/>
      <c r="CA209" s="67"/>
      <c r="CB209" s="67"/>
      <c r="CC209" s="67"/>
      <c r="CD209" s="252" t="str">
        <f t="shared" si="29"/>
        <v/>
      </c>
      <c r="CE209" s="197" t="str">
        <f t="shared" si="30"/>
        <v/>
      </c>
      <c r="CF209" s="327" t="str">
        <f t="shared" si="31"/>
        <v/>
      </c>
      <c r="CG209" s="72" t="str">
        <f t="shared" si="33"/>
        <v/>
      </c>
      <c r="CH209" s="95"/>
      <c r="CI209" s="27" t="e">
        <f>VLOOKUP(B209,Facility_Information!$B$6:$O$136,14,FALSE)</f>
        <v>#N/A</v>
      </c>
      <c r="CJ209">
        <f t="shared" si="26"/>
        <v>0</v>
      </c>
      <c r="CK209">
        <f t="shared" si="27"/>
        <v>0</v>
      </c>
      <c r="CL209">
        <f>IF(CK209&gt;0,SUM($CK$6:CK209),0)</f>
        <v>0</v>
      </c>
      <c r="CM209" s="182" t="str">
        <f t="shared" si="32"/>
        <v/>
      </c>
    </row>
    <row r="210" spans="1:91" ht="13" x14ac:dyDescent="0.3">
      <c r="A210" s="82"/>
      <c r="B210" s="251"/>
      <c r="C210" s="215"/>
      <c r="D210" s="215"/>
      <c r="E210" s="215"/>
      <c r="F210" s="215"/>
      <c r="G210" s="216"/>
      <c r="H210" s="217"/>
      <c r="I210" s="200"/>
      <c r="J210" s="264"/>
      <c r="K210" s="140"/>
      <c r="L210" s="135"/>
      <c r="M210" s="261"/>
      <c r="N210" s="172"/>
      <c r="O210" s="160"/>
      <c r="P210" s="161"/>
      <c r="Q210" s="141"/>
      <c r="R210" s="170"/>
      <c r="S210" s="140"/>
      <c r="T210" s="67"/>
      <c r="U210" s="67"/>
      <c r="V210" s="135"/>
      <c r="W210" s="140"/>
      <c r="X210" s="135"/>
      <c r="Y210" s="134"/>
      <c r="Z210" s="67"/>
      <c r="AA210" s="67"/>
      <c r="AB210" s="135"/>
      <c r="AC210" s="141"/>
      <c r="AD210" s="115"/>
      <c r="AE210" s="115"/>
      <c r="AF210" s="269"/>
      <c r="AG210" s="134"/>
      <c r="AH210" s="67"/>
      <c r="AI210" s="67"/>
      <c r="AJ210" s="135"/>
      <c r="AK210" s="140"/>
      <c r="AL210" s="215"/>
      <c r="AM210" s="215"/>
      <c r="AN210" s="215"/>
      <c r="AO210" s="215"/>
      <c r="AP210" s="271"/>
      <c r="AQ210" s="273"/>
      <c r="AR210" s="140"/>
      <c r="AS210" s="271"/>
      <c r="AT210" s="140"/>
      <c r="AU210" s="215"/>
      <c r="AV210" s="215"/>
      <c r="AW210" s="215"/>
      <c r="AX210" s="271"/>
      <c r="AY210" s="277"/>
      <c r="AZ210" s="218"/>
      <c r="BA210" s="218"/>
      <c r="BB210" s="332"/>
      <c r="BC210" s="134"/>
      <c r="BD210" s="67"/>
      <c r="BE210" s="199"/>
      <c r="BF210" s="280"/>
      <c r="BG210" s="261"/>
      <c r="BH210" s="271"/>
      <c r="BI210" s="140"/>
      <c r="BJ210" s="271"/>
      <c r="BK210" s="140"/>
      <c r="BL210" s="215"/>
      <c r="BM210" s="215"/>
      <c r="BN210" s="215"/>
      <c r="BO210" s="271"/>
      <c r="BP210" s="134"/>
      <c r="BQ210" s="67"/>
      <c r="BR210" s="67"/>
      <c r="BS210" s="135"/>
      <c r="BT210" s="134"/>
      <c r="BU210" s="67"/>
      <c r="BV210" s="199"/>
      <c r="BW210" s="280"/>
      <c r="BX210" s="334" t="str">
        <f t="shared" si="28"/>
        <v/>
      </c>
      <c r="BY210" s="134"/>
      <c r="BZ210" s="67"/>
      <c r="CA210" s="67"/>
      <c r="CB210" s="67"/>
      <c r="CC210" s="67"/>
      <c r="CD210" s="252" t="str">
        <f t="shared" si="29"/>
        <v/>
      </c>
      <c r="CE210" s="197" t="str">
        <f t="shared" si="30"/>
        <v/>
      </c>
      <c r="CF210" s="327" t="str">
        <f t="shared" si="31"/>
        <v/>
      </c>
      <c r="CG210" s="72" t="str">
        <f t="shared" si="33"/>
        <v/>
      </c>
      <c r="CH210" s="95"/>
      <c r="CI210" s="27" t="e">
        <f>VLOOKUP(B210,Facility_Information!$B$6:$O$136,14,FALSE)</f>
        <v>#N/A</v>
      </c>
      <c r="CJ210">
        <f t="shared" si="26"/>
        <v>0</v>
      </c>
      <c r="CK210">
        <f t="shared" si="27"/>
        <v>0</v>
      </c>
      <c r="CL210">
        <f>IF(CK210&gt;0,SUM($CK$6:CK210),0)</f>
        <v>0</v>
      </c>
      <c r="CM210" s="182" t="str">
        <f t="shared" si="32"/>
        <v/>
      </c>
    </row>
    <row r="211" spans="1:91" ht="13" x14ac:dyDescent="0.3">
      <c r="A211" s="82"/>
      <c r="B211" s="251"/>
      <c r="C211" s="215"/>
      <c r="D211" s="215"/>
      <c r="E211" s="215"/>
      <c r="F211" s="215"/>
      <c r="G211" s="216"/>
      <c r="H211" s="217"/>
      <c r="I211" s="200"/>
      <c r="J211" s="264"/>
      <c r="K211" s="140"/>
      <c r="L211" s="135"/>
      <c r="M211" s="261"/>
      <c r="N211" s="172"/>
      <c r="O211" s="160"/>
      <c r="P211" s="161"/>
      <c r="Q211" s="141"/>
      <c r="R211" s="170"/>
      <c r="S211" s="140"/>
      <c r="T211" s="67"/>
      <c r="U211" s="67"/>
      <c r="V211" s="135"/>
      <c r="W211" s="140"/>
      <c r="X211" s="135"/>
      <c r="Y211" s="134"/>
      <c r="Z211" s="67"/>
      <c r="AA211" s="67"/>
      <c r="AB211" s="135"/>
      <c r="AC211" s="141"/>
      <c r="AD211" s="115"/>
      <c r="AE211" s="115"/>
      <c r="AF211" s="269"/>
      <c r="AG211" s="134"/>
      <c r="AH211" s="67"/>
      <c r="AI211" s="67"/>
      <c r="AJ211" s="135"/>
      <c r="AK211" s="140"/>
      <c r="AL211" s="215"/>
      <c r="AM211" s="215"/>
      <c r="AN211" s="215"/>
      <c r="AO211" s="215"/>
      <c r="AP211" s="271"/>
      <c r="AQ211" s="273"/>
      <c r="AR211" s="140"/>
      <c r="AS211" s="271"/>
      <c r="AT211" s="140"/>
      <c r="AU211" s="215"/>
      <c r="AV211" s="215"/>
      <c r="AW211" s="215"/>
      <c r="AX211" s="271"/>
      <c r="AY211" s="277"/>
      <c r="AZ211" s="218"/>
      <c r="BA211" s="218"/>
      <c r="BB211" s="332"/>
      <c r="BC211" s="134"/>
      <c r="BD211" s="67"/>
      <c r="BE211" s="199"/>
      <c r="BF211" s="280"/>
      <c r="BG211" s="261"/>
      <c r="BH211" s="271"/>
      <c r="BI211" s="140"/>
      <c r="BJ211" s="271"/>
      <c r="BK211" s="140"/>
      <c r="BL211" s="215"/>
      <c r="BM211" s="215"/>
      <c r="BN211" s="215"/>
      <c r="BO211" s="271"/>
      <c r="BP211" s="134"/>
      <c r="BQ211" s="67"/>
      <c r="BR211" s="67"/>
      <c r="BS211" s="135"/>
      <c r="BT211" s="134"/>
      <c r="BU211" s="67"/>
      <c r="BV211" s="199"/>
      <c r="BW211" s="280"/>
      <c r="BX211" s="334" t="str">
        <f t="shared" si="28"/>
        <v/>
      </c>
      <c r="BY211" s="134"/>
      <c r="BZ211" s="67"/>
      <c r="CA211" s="67"/>
      <c r="CB211" s="67"/>
      <c r="CC211" s="67"/>
      <c r="CD211" s="252" t="str">
        <f t="shared" si="29"/>
        <v/>
      </c>
      <c r="CE211" s="197" t="str">
        <f t="shared" si="30"/>
        <v/>
      </c>
      <c r="CF211" s="327" t="str">
        <f t="shared" si="31"/>
        <v/>
      </c>
      <c r="CG211" s="72" t="str">
        <f t="shared" si="33"/>
        <v/>
      </c>
      <c r="CH211" s="95"/>
      <c r="CI211" s="27" t="e">
        <f>VLOOKUP(B211,Facility_Information!$B$6:$O$136,14,FALSE)</f>
        <v>#N/A</v>
      </c>
      <c r="CJ211">
        <f t="shared" si="26"/>
        <v>0</v>
      </c>
      <c r="CK211">
        <f t="shared" si="27"/>
        <v>0</v>
      </c>
      <c r="CL211">
        <f>IF(CK211&gt;0,SUM($CK$6:CK211),0)</f>
        <v>0</v>
      </c>
      <c r="CM211" s="182" t="str">
        <f t="shared" si="32"/>
        <v/>
      </c>
    </row>
    <row r="212" spans="1:91" ht="13" x14ac:dyDescent="0.3">
      <c r="A212" s="82"/>
      <c r="B212" s="251"/>
      <c r="C212" s="215"/>
      <c r="D212" s="215"/>
      <c r="E212" s="215"/>
      <c r="F212" s="215"/>
      <c r="G212" s="216"/>
      <c r="H212" s="217"/>
      <c r="I212" s="200"/>
      <c r="J212" s="264"/>
      <c r="K212" s="140"/>
      <c r="L212" s="135"/>
      <c r="M212" s="261"/>
      <c r="N212" s="172"/>
      <c r="O212" s="160"/>
      <c r="P212" s="161"/>
      <c r="Q212" s="141"/>
      <c r="R212" s="170"/>
      <c r="S212" s="140"/>
      <c r="T212" s="67"/>
      <c r="U212" s="67"/>
      <c r="V212" s="135"/>
      <c r="W212" s="140"/>
      <c r="X212" s="135"/>
      <c r="Y212" s="134"/>
      <c r="Z212" s="67"/>
      <c r="AA212" s="67"/>
      <c r="AB212" s="135"/>
      <c r="AC212" s="141"/>
      <c r="AD212" s="115"/>
      <c r="AE212" s="115"/>
      <c r="AF212" s="269"/>
      <c r="AG212" s="134"/>
      <c r="AH212" s="67"/>
      <c r="AI212" s="67"/>
      <c r="AJ212" s="135"/>
      <c r="AK212" s="140"/>
      <c r="AL212" s="215"/>
      <c r="AM212" s="215"/>
      <c r="AN212" s="215"/>
      <c r="AO212" s="215"/>
      <c r="AP212" s="271"/>
      <c r="AQ212" s="273"/>
      <c r="AR212" s="140"/>
      <c r="AS212" s="271"/>
      <c r="AT212" s="140"/>
      <c r="AU212" s="215"/>
      <c r="AV212" s="215"/>
      <c r="AW212" s="215"/>
      <c r="AX212" s="271"/>
      <c r="AY212" s="277"/>
      <c r="AZ212" s="218"/>
      <c r="BA212" s="218"/>
      <c r="BB212" s="332"/>
      <c r="BC212" s="134"/>
      <c r="BD212" s="67"/>
      <c r="BE212" s="199"/>
      <c r="BF212" s="280"/>
      <c r="BG212" s="261"/>
      <c r="BH212" s="271"/>
      <c r="BI212" s="140"/>
      <c r="BJ212" s="271"/>
      <c r="BK212" s="140"/>
      <c r="BL212" s="215"/>
      <c r="BM212" s="215"/>
      <c r="BN212" s="215"/>
      <c r="BO212" s="271"/>
      <c r="BP212" s="134"/>
      <c r="BQ212" s="67"/>
      <c r="BR212" s="67"/>
      <c r="BS212" s="135"/>
      <c r="BT212" s="134"/>
      <c r="BU212" s="67"/>
      <c r="BV212" s="199"/>
      <c r="BW212" s="280"/>
      <c r="BX212" s="334" t="str">
        <f t="shared" si="28"/>
        <v/>
      </c>
      <c r="BY212" s="134"/>
      <c r="BZ212" s="67"/>
      <c r="CA212" s="67"/>
      <c r="CB212" s="67"/>
      <c r="CC212" s="67"/>
      <c r="CD212" s="252" t="str">
        <f t="shared" si="29"/>
        <v/>
      </c>
      <c r="CE212" s="197" t="str">
        <f t="shared" si="30"/>
        <v/>
      </c>
      <c r="CF212" s="327" t="str">
        <f t="shared" si="31"/>
        <v/>
      </c>
      <c r="CG212" s="72" t="str">
        <f t="shared" si="33"/>
        <v/>
      </c>
      <c r="CH212" s="95"/>
      <c r="CI212" s="27" t="e">
        <f>VLOOKUP(B212,Facility_Information!$B$6:$O$136,14,FALSE)</f>
        <v>#N/A</v>
      </c>
      <c r="CJ212">
        <f t="shared" si="26"/>
        <v>0</v>
      </c>
      <c r="CK212">
        <f t="shared" si="27"/>
        <v>0</v>
      </c>
      <c r="CL212">
        <f>IF(CK212&gt;0,SUM($CK$6:CK212),0)</f>
        <v>0</v>
      </c>
      <c r="CM212" s="182" t="str">
        <f t="shared" si="32"/>
        <v/>
      </c>
    </row>
    <row r="213" spans="1:91" ht="13" x14ac:dyDescent="0.3">
      <c r="A213" s="82"/>
      <c r="B213" s="251"/>
      <c r="C213" s="215"/>
      <c r="D213" s="215"/>
      <c r="E213" s="215"/>
      <c r="F213" s="215"/>
      <c r="G213" s="216"/>
      <c r="H213" s="217"/>
      <c r="I213" s="200"/>
      <c r="J213" s="264"/>
      <c r="K213" s="140"/>
      <c r="L213" s="135"/>
      <c r="M213" s="261"/>
      <c r="N213" s="172"/>
      <c r="O213" s="160"/>
      <c r="P213" s="161"/>
      <c r="Q213" s="141"/>
      <c r="R213" s="170"/>
      <c r="S213" s="140"/>
      <c r="T213" s="67"/>
      <c r="U213" s="67"/>
      <c r="V213" s="135"/>
      <c r="W213" s="140"/>
      <c r="X213" s="135"/>
      <c r="Y213" s="134"/>
      <c r="Z213" s="67"/>
      <c r="AA213" s="67"/>
      <c r="AB213" s="135"/>
      <c r="AC213" s="141"/>
      <c r="AD213" s="115"/>
      <c r="AE213" s="115"/>
      <c r="AF213" s="269"/>
      <c r="AG213" s="134"/>
      <c r="AH213" s="67"/>
      <c r="AI213" s="67"/>
      <c r="AJ213" s="135"/>
      <c r="AK213" s="140"/>
      <c r="AL213" s="215"/>
      <c r="AM213" s="215"/>
      <c r="AN213" s="215"/>
      <c r="AO213" s="215"/>
      <c r="AP213" s="271"/>
      <c r="AQ213" s="273"/>
      <c r="AR213" s="140"/>
      <c r="AS213" s="271"/>
      <c r="AT213" s="140"/>
      <c r="AU213" s="215"/>
      <c r="AV213" s="215"/>
      <c r="AW213" s="215"/>
      <c r="AX213" s="271"/>
      <c r="AY213" s="277"/>
      <c r="AZ213" s="218"/>
      <c r="BA213" s="218"/>
      <c r="BB213" s="332"/>
      <c r="BC213" s="134"/>
      <c r="BD213" s="67"/>
      <c r="BE213" s="199"/>
      <c r="BF213" s="280"/>
      <c r="BG213" s="261"/>
      <c r="BH213" s="271"/>
      <c r="BI213" s="140"/>
      <c r="BJ213" s="271"/>
      <c r="BK213" s="140"/>
      <c r="BL213" s="215"/>
      <c r="BM213" s="215"/>
      <c r="BN213" s="215"/>
      <c r="BO213" s="271"/>
      <c r="BP213" s="134"/>
      <c r="BQ213" s="67"/>
      <c r="BR213" s="67"/>
      <c r="BS213" s="135"/>
      <c r="BT213" s="134"/>
      <c r="BU213" s="67"/>
      <c r="BV213" s="199"/>
      <c r="BW213" s="280"/>
      <c r="BX213" s="334" t="str">
        <f t="shared" si="28"/>
        <v/>
      </c>
      <c r="BY213" s="134"/>
      <c r="BZ213" s="67"/>
      <c r="CA213" s="67"/>
      <c r="CB213" s="67"/>
      <c r="CC213" s="67"/>
      <c r="CD213" s="252" t="str">
        <f t="shared" si="29"/>
        <v/>
      </c>
      <c r="CE213" s="197" t="str">
        <f t="shared" si="30"/>
        <v/>
      </c>
      <c r="CF213" s="327" t="str">
        <f t="shared" si="31"/>
        <v/>
      </c>
      <c r="CG213" s="72" t="str">
        <f t="shared" si="33"/>
        <v/>
      </c>
      <c r="CH213" s="95"/>
      <c r="CI213" s="27" t="e">
        <f>VLOOKUP(B213,Facility_Information!$B$6:$O$136,14,FALSE)</f>
        <v>#N/A</v>
      </c>
      <c r="CJ213">
        <f t="shared" si="26"/>
        <v>0</v>
      </c>
      <c r="CK213">
        <f t="shared" si="27"/>
        <v>0</v>
      </c>
      <c r="CL213">
        <f>IF(CK213&gt;0,SUM($CK$6:CK213),0)</f>
        <v>0</v>
      </c>
      <c r="CM213" s="182" t="str">
        <f t="shared" si="32"/>
        <v/>
      </c>
    </row>
    <row r="214" spans="1:91" ht="13" x14ac:dyDescent="0.3">
      <c r="A214" s="82"/>
      <c r="B214" s="251"/>
      <c r="C214" s="215"/>
      <c r="D214" s="215"/>
      <c r="E214" s="215"/>
      <c r="F214" s="215"/>
      <c r="G214" s="216"/>
      <c r="H214" s="217"/>
      <c r="I214" s="200"/>
      <c r="J214" s="264"/>
      <c r="K214" s="140"/>
      <c r="L214" s="135"/>
      <c r="M214" s="261"/>
      <c r="N214" s="172"/>
      <c r="O214" s="160"/>
      <c r="P214" s="161"/>
      <c r="Q214" s="141"/>
      <c r="R214" s="170"/>
      <c r="S214" s="140"/>
      <c r="T214" s="67"/>
      <c r="U214" s="67"/>
      <c r="V214" s="135"/>
      <c r="W214" s="140"/>
      <c r="X214" s="135"/>
      <c r="Y214" s="134"/>
      <c r="Z214" s="67"/>
      <c r="AA214" s="67"/>
      <c r="AB214" s="135"/>
      <c r="AC214" s="141"/>
      <c r="AD214" s="115"/>
      <c r="AE214" s="115"/>
      <c r="AF214" s="269"/>
      <c r="AG214" s="134"/>
      <c r="AH214" s="67"/>
      <c r="AI214" s="67"/>
      <c r="AJ214" s="135"/>
      <c r="AK214" s="140"/>
      <c r="AL214" s="215"/>
      <c r="AM214" s="215"/>
      <c r="AN214" s="215"/>
      <c r="AO214" s="215"/>
      <c r="AP214" s="271"/>
      <c r="AQ214" s="273"/>
      <c r="AR214" s="140"/>
      <c r="AS214" s="271"/>
      <c r="AT214" s="140"/>
      <c r="AU214" s="215"/>
      <c r="AV214" s="215"/>
      <c r="AW214" s="215"/>
      <c r="AX214" s="271"/>
      <c r="AY214" s="277"/>
      <c r="AZ214" s="218"/>
      <c r="BA214" s="218"/>
      <c r="BB214" s="332"/>
      <c r="BC214" s="134"/>
      <c r="BD214" s="67"/>
      <c r="BE214" s="199"/>
      <c r="BF214" s="280"/>
      <c r="BG214" s="261"/>
      <c r="BH214" s="271"/>
      <c r="BI214" s="140"/>
      <c r="BJ214" s="271"/>
      <c r="BK214" s="140"/>
      <c r="BL214" s="215"/>
      <c r="BM214" s="215"/>
      <c r="BN214" s="215"/>
      <c r="BO214" s="271"/>
      <c r="BP214" s="134"/>
      <c r="BQ214" s="67"/>
      <c r="BR214" s="67"/>
      <c r="BS214" s="135"/>
      <c r="BT214" s="134"/>
      <c r="BU214" s="67"/>
      <c r="BV214" s="199"/>
      <c r="BW214" s="280"/>
      <c r="BX214" s="334" t="str">
        <f t="shared" si="28"/>
        <v/>
      </c>
      <c r="BY214" s="134"/>
      <c r="BZ214" s="67"/>
      <c r="CA214" s="67"/>
      <c r="CB214" s="67"/>
      <c r="CC214" s="67"/>
      <c r="CD214" s="252" t="str">
        <f t="shared" si="29"/>
        <v/>
      </c>
      <c r="CE214" s="197" t="str">
        <f t="shared" si="30"/>
        <v/>
      </c>
      <c r="CF214" s="327" t="str">
        <f t="shared" si="31"/>
        <v/>
      </c>
      <c r="CG214" s="72" t="str">
        <f t="shared" si="33"/>
        <v/>
      </c>
      <c r="CH214" s="95"/>
      <c r="CI214" s="27" t="e">
        <f>VLOOKUP(B214,Facility_Information!$B$6:$O$136,14,FALSE)</f>
        <v>#N/A</v>
      </c>
      <c r="CJ214">
        <f t="shared" si="26"/>
        <v>0</v>
      </c>
      <c r="CK214">
        <f t="shared" si="27"/>
        <v>0</v>
      </c>
      <c r="CL214">
        <f>IF(CK214&gt;0,SUM($CK$6:CK214),0)</f>
        <v>0</v>
      </c>
      <c r="CM214" s="182" t="str">
        <f t="shared" si="32"/>
        <v/>
      </c>
    </row>
    <row r="215" spans="1:91" ht="13" x14ac:dyDescent="0.3">
      <c r="A215" s="82"/>
      <c r="B215" s="251"/>
      <c r="C215" s="215"/>
      <c r="D215" s="215"/>
      <c r="E215" s="215"/>
      <c r="F215" s="215"/>
      <c r="G215" s="216"/>
      <c r="H215" s="217"/>
      <c r="I215" s="200"/>
      <c r="J215" s="264"/>
      <c r="K215" s="140"/>
      <c r="L215" s="135"/>
      <c r="M215" s="261"/>
      <c r="N215" s="172"/>
      <c r="O215" s="160"/>
      <c r="P215" s="161"/>
      <c r="Q215" s="141"/>
      <c r="R215" s="170"/>
      <c r="S215" s="140"/>
      <c r="T215" s="67"/>
      <c r="U215" s="67"/>
      <c r="V215" s="135"/>
      <c r="W215" s="140"/>
      <c r="X215" s="135"/>
      <c r="Y215" s="134"/>
      <c r="Z215" s="67"/>
      <c r="AA215" s="67"/>
      <c r="AB215" s="135"/>
      <c r="AC215" s="141"/>
      <c r="AD215" s="115"/>
      <c r="AE215" s="115"/>
      <c r="AF215" s="269"/>
      <c r="AG215" s="134"/>
      <c r="AH215" s="67"/>
      <c r="AI215" s="67"/>
      <c r="AJ215" s="135"/>
      <c r="AK215" s="140"/>
      <c r="AL215" s="215"/>
      <c r="AM215" s="215"/>
      <c r="AN215" s="215"/>
      <c r="AO215" s="215"/>
      <c r="AP215" s="271"/>
      <c r="AQ215" s="273"/>
      <c r="AR215" s="140"/>
      <c r="AS215" s="271"/>
      <c r="AT215" s="140"/>
      <c r="AU215" s="215"/>
      <c r="AV215" s="215"/>
      <c r="AW215" s="215"/>
      <c r="AX215" s="271"/>
      <c r="AY215" s="277"/>
      <c r="AZ215" s="218"/>
      <c r="BA215" s="218"/>
      <c r="BB215" s="332"/>
      <c r="BC215" s="134"/>
      <c r="BD215" s="67"/>
      <c r="BE215" s="199"/>
      <c r="BF215" s="280"/>
      <c r="BG215" s="261"/>
      <c r="BH215" s="271"/>
      <c r="BI215" s="140"/>
      <c r="BJ215" s="271"/>
      <c r="BK215" s="140"/>
      <c r="BL215" s="215"/>
      <c r="BM215" s="215"/>
      <c r="BN215" s="215"/>
      <c r="BO215" s="271"/>
      <c r="BP215" s="134"/>
      <c r="BQ215" s="67"/>
      <c r="BR215" s="67"/>
      <c r="BS215" s="135"/>
      <c r="BT215" s="134"/>
      <c r="BU215" s="67"/>
      <c r="BV215" s="199"/>
      <c r="BW215" s="280"/>
      <c r="BX215" s="334" t="str">
        <f t="shared" si="28"/>
        <v/>
      </c>
      <c r="BY215" s="134"/>
      <c r="BZ215" s="67"/>
      <c r="CA215" s="67"/>
      <c r="CB215" s="67"/>
      <c r="CC215" s="67"/>
      <c r="CD215" s="252" t="str">
        <f t="shared" si="29"/>
        <v/>
      </c>
      <c r="CE215" s="197" t="str">
        <f t="shared" si="30"/>
        <v/>
      </c>
      <c r="CF215" s="327" t="str">
        <f t="shared" si="31"/>
        <v/>
      </c>
      <c r="CG215" s="72" t="str">
        <f t="shared" si="33"/>
        <v/>
      </c>
      <c r="CH215" s="95"/>
      <c r="CI215" s="27" t="e">
        <f>VLOOKUP(B215,Facility_Information!$B$6:$O$136,14,FALSE)</f>
        <v>#N/A</v>
      </c>
      <c r="CJ215">
        <f t="shared" si="26"/>
        <v>0</v>
      </c>
      <c r="CK215">
        <f t="shared" si="27"/>
        <v>0</v>
      </c>
      <c r="CL215">
        <f>IF(CK215&gt;0,SUM($CK$6:CK215),0)</f>
        <v>0</v>
      </c>
      <c r="CM215" s="182" t="str">
        <f t="shared" si="32"/>
        <v/>
      </c>
    </row>
    <row r="216" spans="1:91" ht="13" x14ac:dyDescent="0.3">
      <c r="A216" s="82"/>
      <c r="B216" s="251"/>
      <c r="C216" s="215"/>
      <c r="D216" s="215"/>
      <c r="E216" s="215"/>
      <c r="F216" s="215"/>
      <c r="G216" s="216"/>
      <c r="H216" s="217"/>
      <c r="I216" s="200"/>
      <c r="J216" s="264"/>
      <c r="K216" s="140"/>
      <c r="L216" s="135"/>
      <c r="M216" s="261"/>
      <c r="N216" s="172"/>
      <c r="O216" s="160"/>
      <c r="P216" s="161"/>
      <c r="Q216" s="141"/>
      <c r="R216" s="170"/>
      <c r="S216" s="140"/>
      <c r="T216" s="67"/>
      <c r="U216" s="67"/>
      <c r="V216" s="135"/>
      <c r="W216" s="140"/>
      <c r="X216" s="135"/>
      <c r="Y216" s="134"/>
      <c r="Z216" s="67"/>
      <c r="AA216" s="67"/>
      <c r="AB216" s="135"/>
      <c r="AC216" s="141"/>
      <c r="AD216" s="115"/>
      <c r="AE216" s="115"/>
      <c r="AF216" s="269"/>
      <c r="AG216" s="134"/>
      <c r="AH216" s="67"/>
      <c r="AI216" s="67"/>
      <c r="AJ216" s="135"/>
      <c r="AK216" s="140"/>
      <c r="AL216" s="215"/>
      <c r="AM216" s="215"/>
      <c r="AN216" s="215"/>
      <c r="AO216" s="215"/>
      <c r="AP216" s="271"/>
      <c r="AQ216" s="273"/>
      <c r="AR216" s="140"/>
      <c r="AS216" s="271"/>
      <c r="AT216" s="140"/>
      <c r="AU216" s="215"/>
      <c r="AV216" s="215"/>
      <c r="AW216" s="215"/>
      <c r="AX216" s="271"/>
      <c r="AY216" s="277"/>
      <c r="AZ216" s="218"/>
      <c r="BA216" s="218"/>
      <c r="BB216" s="332"/>
      <c r="BC216" s="134"/>
      <c r="BD216" s="67"/>
      <c r="BE216" s="199"/>
      <c r="BF216" s="280"/>
      <c r="BG216" s="261"/>
      <c r="BH216" s="271"/>
      <c r="BI216" s="140"/>
      <c r="BJ216" s="271"/>
      <c r="BK216" s="140"/>
      <c r="BL216" s="215"/>
      <c r="BM216" s="215"/>
      <c r="BN216" s="215"/>
      <c r="BO216" s="271"/>
      <c r="BP216" s="134"/>
      <c r="BQ216" s="67"/>
      <c r="BR216" s="67"/>
      <c r="BS216" s="135"/>
      <c r="BT216" s="134"/>
      <c r="BU216" s="67"/>
      <c r="BV216" s="199"/>
      <c r="BW216" s="280"/>
      <c r="BX216" s="334" t="str">
        <f t="shared" si="28"/>
        <v/>
      </c>
      <c r="BY216" s="134"/>
      <c r="BZ216" s="67"/>
      <c r="CA216" s="67"/>
      <c r="CB216" s="67"/>
      <c r="CC216" s="67"/>
      <c r="CD216" s="252" t="str">
        <f t="shared" si="29"/>
        <v/>
      </c>
      <c r="CE216" s="197" t="str">
        <f t="shared" si="30"/>
        <v/>
      </c>
      <c r="CF216" s="327" t="str">
        <f t="shared" si="31"/>
        <v/>
      </c>
      <c r="CG216" s="72" t="str">
        <f t="shared" si="33"/>
        <v/>
      </c>
      <c r="CH216" s="95"/>
      <c r="CI216" s="27" t="e">
        <f>VLOOKUP(B216,Facility_Information!$B$6:$O$136,14,FALSE)</f>
        <v>#N/A</v>
      </c>
      <c r="CJ216">
        <f t="shared" si="26"/>
        <v>0</v>
      </c>
      <c r="CK216">
        <f t="shared" si="27"/>
        <v>0</v>
      </c>
      <c r="CL216">
        <f>IF(CK216&gt;0,SUM($CK$6:CK216),0)</f>
        <v>0</v>
      </c>
      <c r="CM216" s="182" t="str">
        <f t="shared" si="32"/>
        <v/>
      </c>
    </row>
    <row r="217" spans="1:91" ht="13" x14ac:dyDescent="0.3">
      <c r="A217" s="82"/>
      <c r="B217" s="251"/>
      <c r="C217" s="215"/>
      <c r="D217" s="215"/>
      <c r="E217" s="215"/>
      <c r="F217" s="215"/>
      <c r="G217" s="216"/>
      <c r="H217" s="217"/>
      <c r="I217" s="200"/>
      <c r="J217" s="264"/>
      <c r="K217" s="140"/>
      <c r="L217" s="135"/>
      <c r="M217" s="261"/>
      <c r="N217" s="172"/>
      <c r="O217" s="160"/>
      <c r="P217" s="161"/>
      <c r="Q217" s="141"/>
      <c r="R217" s="170"/>
      <c r="S217" s="140"/>
      <c r="T217" s="67"/>
      <c r="U217" s="67"/>
      <c r="V217" s="135"/>
      <c r="W217" s="140"/>
      <c r="X217" s="135"/>
      <c r="Y217" s="134"/>
      <c r="Z217" s="67"/>
      <c r="AA217" s="67"/>
      <c r="AB217" s="135"/>
      <c r="AC217" s="141"/>
      <c r="AD217" s="115"/>
      <c r="AE217" s="115"/>
      <c r="AF217" s="269"/>
      <c r="AG217" s="134"/>
      <c r="AH217" s="67"/>
      <c r="AI217" s="67"/>
      <c r="AJ217" s="135"/>
      <c r="AK217" s="140"/>
      <c r="AL217" s="215"/>
      <c r="AM217" s="215"/>
      <c r="AN217" s="215"/>
      <c r="AO217" s="215"/>
      <c r="AP217" s="271"/>
      <c r="AQ217" s="273"/>
      <c r="AR217" s="140"/>
      <c r="AS217" s="271"/>
      <c r="AT217" s="140"/>
      <c r="AU217" s="215"/>
      <c r="AV217" s="215"/>
      <c r="AW217" s="215"/>
      <c r="AX217" s="271"/>
      <c r="AY217" s="277"/>
      <c r="AZ217" s="218"/>
      <c r="BA217" s="218"/>
      <c r="BB217" s="332"/>
      <c r="BC217" s="134"/>
      <c r="BD217" s="67"/>
      <c r="BE217" s="199"/>
      <c r="BF217" s="280"/>
      <c r="BG217" s="261"/>
      <c r="BH217" s="271"/>
      <c r="BI217" s="140"/>
      <c r="BJ217" s="271"/>
      <c r="BK217" s="140"/>
      <c r="BL217" s="215"/>
      <c r="BM217" s="215"/>
      <c r="BN217" s="215"/>
      <c r="BO217" s="271"/>
      <c r="BP217" s="134"/>
      <c r="BQ217" s="67"/>
      <c r="BR217" s="67"/>
      <c r="BS217" s="135"/>
      <c r="BT217" s="134"/>
      <c r="BU217" s="67"/>
      <c r="BV217" s="199"/>
      <c r="BW217" s="280"/>
      <c r="BX217" s="334" t="str">
        <f t="shared" si="28"/>
        <v/>
      </c>
      <c r="BY217" s="134"/>
      <c r="BZ217" s="67"/>
      <c r="CA217" s="67"/>
      <c r="CB217" s="67"/>
      <c r="CC217" s="67"/>
      <c r="CD217" s="252" t="str">
        <f t="shared" si="29"/>
        <v/>
      </c>
      <c r="CE217" s="197" t="str">
        <f t="shared" si="30"/>
        <v/>
      </c>
      <c r="CF217" s="327" t="str">
        <f t="shared" si="31"/>
        <v/>
      </c>
      <c r="CG217" s="72" t="str">
        <f t="shared" si="33"/>
        <v/>
      </c>
      <c r="CH217" s="95"/>
      <c r="CI217" s="27" t="e">
        <f>VLOOKUP(B217,Facility_Information!$B$6:$O$136,14,FALSE)</f>
        <v>#N/A</v>
      </c>
      <c r="CJ217">
        <f t="shared" si="26"/>
        <v>0</v>
      </c>
      <c r="CK217">
        <f t="shared" si="27"/>
        <v>0</v>
      </c>
      <c r="CL217">
        <f>IF(CK217&gt;0,SUM($CK$6:CK217),0)</f>
        <v>0</v>
      </c>
      <c r="CM217" s="182" t="str">
        <f t="shared" si="32"/>
        <v/>
      </c>
    </row>
    <row r="218" spans="1:91" ht="13" x14ac:dyDescent="0.3">
      <c r="A218" s="82"/>
      <c r="B218" s="251"/>
      <c r="C218" s="215"/>
      <c r="D218" s="215"/>
      <c r="E218" s="215"/>
      <c r="F218" s="215"/>
      <c r="G218" s="216"/>
      <c r="H218" s="217"/>
      <c r="I218" s="200"/>
      <c r="J218" s="264"/>
      <c r="K218" s="140"/>
      <c r="L218" s="135"/>
      <c r="M218" s="261"/>
      <c r="N218" s="172"/>
      <c r="O218" s="160"/>
      <c r="P218" s="161"/>
      <c r="Q218" s="141"/>
      <c r="R218" s="170"/>
      <c r="S218" s="140"/>
      <c r="T218" s="67"/>
      <c r="U218" s="67"/>
      <c r="V218" s="135"/>
      <c r="W218" s="140"/>
      <c r="X218" s="135"/>
      <c r="Y218" s="134"/>
      <c r="Z218" s="67"/>
      <c r="AA218" s="67"/>
      <c r="AB218" s="135"/>
      <c r="AC218" s="141"/>
      <c r="AD218" s="115"/>
      <c r="AE218" s="115"/>
      <c r="AF218" s="269"/>
      <c r="AG218" s="134"/>
      <c r="AH218" s="67"/>
      <c r="AI218" s="67"/>
      <c r="AJ218" s="135"/>
      <c r="AK218" s="140"/>
      <c r="AL218" s="215"/>
      <c r="AM218" s="215"/>
      <c r="AN218" s="215"/>
      <c r="AO218" s="215"/>
      <c r="AP218" s="271"/>
      <c r="AQ218" s="273"/>
      <c r="AR218" s="140"/>
      <c r="AS218" s="271"/>
      <c r="AT218" s="140"/>
      <c r="AU218" s="215"/>
      <c r="AV218" s="215"/>
      <c r="AW218" s="215"/>
      <c r="AX218" s="271"/>
      <c r="AY218" s="277"/>
      <c r="AZ218" s="218"/>
      <c r="BA218" s="218"/>
      <c r="BB218" s="332"/>
      <c r="BC218" s="134"/>
      <c r="BD218" s="67"/>
      <c r="BE218" s="199"/>
      <c r="BF218" s="280"/>
      <c r="BG218" s="261"/>
      <c r="BH218" s="271"/>
      <c r="BI218" s="140"/>
      <c r="BJ218" s="271"/>
      <c r="BK218" s="140"/>
      <c r="BL218" s="215"/>
      <c r="BM218" s="215"/>
      <c r="BN218" s="215"/>
      <c r="BO218" s="271"/>
      <c r="BP218" s="134"/>
      <c r="BQ218" s="67"/>
      <c r="BR218" s="67"/>
      <c r="BS218" s="135"/>
      <c r="BT218" s="134"/>
      <c r="BU218" s="67"/>
      <c r="BV218" s="199"/>
      <c r="BW218" s="280"/>
      <c r="BX218" s="334" t="str">
        <f t="shared" si="28"/>
        <v/>
      </c>
      <c r="BY218" s="134"/>
      <c r="BZ218" s="67"/>
      <c r="CA218" s="67"/>
      <c r="CB218" s="67"/>
      <c r="CC218" s="67"/>
      <c r="CD218" s="252" t="str">
        <f t="shared" si="29"/>
        <v/>
      </c>
      <c r="CE218" s="197" t="str">
        <f t="shared" si="30"/>
        <v/>
      </c>
      <c r="CF218" s="327" t="str">
        <f t="shared" si="31"/>
        <v/>
      </c>
      <c r="CG218" s="72" t="str">
        <f t="shared" si="33"/>
        <v/>
      </c>
      <c r="CH218" s="95"/>
      <c r="CI218" s="27" t="e">
        <f>VLOOKUP(B218,Facility_Information!$B$6:$O$136,14,FALSE)</f>
        <v>#N/A</v>
      </c>
      <c r="CJ218">
        <f t="shared" si="26"/>
        <v>0</v>
      </c>
      <c r="CK218">
        <f t="shared" si="27"/>
        <v>0</v>
      </c>
      <c r="CL218">
        <f>IF(CK218&gt;0,SUM($CK$6:CK218),0)</f>
        <v>0</v>
      </c>
      <c r="CM218" s="182" t="str">
        <f t="shared" si="32"/>
        <v/>
      </c>
    </row>
    <row r="219" spans="1:91" ht="13" x14ac:dyDescent="0.3">
      <c r="A219" s="82"/>
      <c r="B219" s="251"/>
      <c r="C219" s="215"/>
      <c r="D219" s="215"/>
      <c r="E219" s="215"/>
      <c r="F219" s="215"/>
      <c r="G219" s="216"/>
      <c r="H219" s="217"/>
      <c r="I219" s="200"/>
      <c r="J219" s="264"/>
      <c r="K219" s="140"/>
      <c r="L219" s="135"/>
      <c r="M219" s="261"/>
      <c r="N219" s="172"/>
      <c r="O219" s="160"/>
      <c r="P219" s="161"/>
      <c r="Q219" s="141"/>
      <c r="R219" s="170"/>
      <c r="S219" s="140"/>
      <c r="T219" s="67"/>
      <c r="U219" s="67"/>
      <c r="V219" s="135"/>
      <c r="W219" s="140"/>
      <c r="X219" s="135"/>
      <c r="Y219" s="134"/>
      <c r="Z219" s="67"/>
      <c r="AA219" s="67"/>
      <c r="AB219" s="135"/>
      <c r="AC219" s="141"/>
      <c r="AD219" s="115"/>
      <c r="AE219" s="115"/>
      <c r="AF219" s="269"/>
      <c r="AG219" s="134"/>
      <c r="AH219" s="67"/>
      <c r="AI219" s="67"/>
      <c r="AJ219" s="135"/>
      <c r="AK219" s="140"/>
      <c r="AL219" s="215"/>
      <c r="AM219" s="215"/>
      <c r="AN219" s="215"/>
      <c r="AO219" s="215"/>
      <c r="AP219" s="271"/>
      <c r="AQ219" s="273"/>
      <c r="AR219" s="140"/>
      <c r="AS219" s="271"/>
      <c r="AT219" s="140"/>
      <c r="AU219" s="215"/>
      <c r="AV219" s="215"/>
      <c r="AW219" s="215"/>
      <c r="AX219" s="271"/>
      <c r="AY219" s="277"/>
      <c r="AZ219" s="218"/>
      <c r="BA219" s="218"/>
      <c r="BB219" s="332"/>
      <c r="BC219" s="134"/>
      <c r="BD219" s="67"/>
      <c r="BE219" s="199"/>
      <c r="BF219" s="280"/>
      <c r="BG219" s="261"/>
      <c r="BH219" s="271"/>
      <c r="BI219" s="140"/>
      <c r="BJ219" s="271"/>
      <c r="BK219" s="140"/>
      <c r="BL219" s="215"/>
      <c r="BM219" s="215"/>
      <c r="BN219" s="215"/>
      <c r="BO219" s="271"/>
      <c r="BP219" s="134"/>
      <c r="BQ219" s="67"/>
      <c r="BR219" s="67"/>
      <c r="BS219" s="135"/>
      <c r="BT219" s="134"/>
      <c r="BU219" s="67"/>
      <c r="BV219" s="199"/>
      <c r="BW219" s="280"/>
      <c r="BX219" s="334" t="str">
        <f t="shared" si="28"/>
        <v/>
      </c>
      <c r="BY219" s="134"/>
      <c r="BZ219" s="67"/>
      <c r="CA219" s="67"/>
      <c r="CB219" s="67"/>
      <c r="CC219" s="67"/>
      <c r="CD219" s="252" t="str">
        <f t="shared" si="29"/>
        <v/>
      </c>
      <c r="CE219" s="197" t="str">
        <f t="shared" si="30"/>
        <v/>
      </c>
      <c r="CF219" s="327" t="str">
        <f t="shared" si="31"/>
        <v/>
      </c>
      <c r="CG219" s="72" t="str">
        <f t="shared" si="33"/>
        <v/>
      </c>
      <c r="CH219" s="95"/>
      <c r="CI219" s="27" t="e">
        <f>VLOOKUP(B219,Facility_Information!$B$6:$O$136,14,FALSE)</f>
        <v>#N/A</v>
      </c>
      <c r="CJ219">
        <f t="shared" si="26"/>
        <v>0</v>
      </c>
      <c r="CK219">
        <f t="shared" si="27"/>
        <v>0</v>
      </c>
      <c r="CL219">
        <f>IF(CK219&gt;0,SUM($CK$6:CK219),0)</f>
        <v>0</v>
      </c>
      <c r="CM219" s="182" t="str">
        <f t="shared" si="32"/>
        <v/>
      </c>
    </row>
    <row r="220" spans="1:91" ht="13" x14ac:dyDescent="0.3">
      <c r="A220" s="82"/>
      <c r="B220" s="251"/>
      <c r="C220" s="215"/>
      <c r="D220" s="215"/>
      <c r="E220" s="215"/>
      <c r="F220" s="215"/>
      <c r="G220" s="216"/>
      <c r="H220" s="217"/>
      <c r="I220" s="200"/>
      <c r="J220" s="264"/>
      <c r="K220" s="140"/>
      <c r="L220" s="135"/>
      <c r="M220" s="261"/>
      <c r="N220" s="172"/>
      <c r="O220" s="160"/>
      <c r="P220" s="161"/>
      <c r="Q220" s="141"/>
      <c r="R220" s="170"/>
      <c r="S220" s="140"/>
      <c r="T220" s="67"/>
      <c r="U220" s="67"/>
      <c r="V220" s="135"/>
      <c r="W220" s="140"/>
      <c r="X220" s="135"/>
      <c r="Y220" s="134"/>
      <c r="Z220" s="67"/>
      <c r="AA220" s="67"/>
      <c r="AB220" s="135"/>
      <c r="AC220" s="141"/>
      <c r="AD220" s="115"/>
      <c r="AE220" s="115"/>
      <c r="AF220" s="269"/>
      <c r="AG220" s="134"/>
      <c r="AH220" s="67"/>
      <c r="AI220" s="67"/>
      <c r="AJ220" s="135"/>
      <c r="AK220" s="140"/>
      <c r="AL220" s="215"/>
      <c r="AM220" s="215"/>
      <c r="AN220" s="215"/>
      <c r="AO220" s="215"/>
      <c r="AP220" s="271"/>
      <c r="AQ220" s="273"/>
      <c r="AR220" s="140"/>
      <c r="AS220" s="271"/>
      <c r="AT220" s="140"/>
      <c r="AU220" s="215"/>
      <c r="AV220" s="215"/>
      <c r="AW220" s="215"/>
      <c r="AX220" s="271"/>
      <c r="AY220" s="277"/>
      <c r="AZ220" s="218"/>
      <c r="BA220" s="218"/>
      <c r="BB220" s="332"/>
      <c r="BC220" s="134"/>
      <c r="BD220" s="67"/>
      <c r="BE220" s="199"/>
      <c r="BF220" s="280"/>
      <c r="BG220" s="261"/>
      <c r="BH220" s="271"/>
      <c r="BI220" s="140"/>
      <c r="BJ220" s="271"/>
      <c r="BK220" s="140"/>
      <c r="BL220" s="215"/>
      <c r="BM220" s="215"/>
      <c r="BN220" s="215"/>
      <c r="BO220" s="271"/>
      <c r="BP220" s="134"/>
      <c r="BQ220" s="67"/>
      <c r="BR220" s="67"/>
      <c r="BS220" s="135"/>
      <c r="BT220" s="134"/>
      <c r="BU220" s="67"/>
      <c r="BV220" s="199"/>
      <c r="BW220" s="280"/>
      <c r="BX220" s="334" t="str">
        <f t="shared" si="28"/>
        <v/>
      </c>
      <c r="BY220" s="134"/>
      <c r="BZ220" s="67"/>
      <c r="CA220" s="67"/>
      <c r="CB220" s="67"/>
      <c r="CC220" s="67"/>
      <c r="CD220" s="252" t="str">
        <f t="shared" si="29"/>
        <v/>
      </c>
      <c r="CE220" s="197" t="str">
        <f t="shared" si="30"/>
        <v/>
      </c>
      <c r="CF220" s="327" t="str">
        <f t="shared" si="31"/>
        <v/>
      </c>
      <c r="CG220" s="72" t="str">
        <f t="shared" si="33"/>
        <v/>
      </c>
      <c r="CH220" s="95"/>
      <c r="CI220" s="27" t="e">
        <f>VLOOKUP(B220,Facility_Information!$B$6:$O$136,14,FALSE)</f>
        <v>#N/A</v>
      </c>
      <c r="CJ220">
        <f t="shared" si="26"/>
        <v>0</v>
      </c>
      <c r="CK220">
        <f t="shared" si="27"/>
        <v>0</v>
      </c>
      <c r="CL220">
        <f>IF(CK220&gt;0,SUM($CK$6:CK220),0)</f>
        <v>0</v>
      </c>
      <c r="CM220" s="182" t="str">
        <f t="shared" si="32"/>
        <v/>
      </c>
    </row>
    <row r="221" spans="1:91" ht="13" x14ac:dyDescent="0.3">
      <c r="A221" s="82"/>
      <c r="B221" s="251"/>
      <c r="C221" s="215"/>
      <c r="D221" s="215"/>
      <c r="E221" s="215"/>
      <c r="F221" s="215"/>
      <c r="G221" s="216"/>
      <c r="H221" s="217"/>
      <c r="I221" s="200"/>
      <c r="J221" s="264"/>
      <c r="K221" s="140"/>
      <c r="L221" s="135"/>
      <c r="M221" s="261"/>
      <c r="N221" s="172"/>
      <c r="O221" s="160"/>
      <c r="P221" s="161"/>
      <c r="Q221" s="141"/>
      <c r="R221" s="170"/>
      <c r="S221" s="140"/>
      <c r="T221" s="67"/>
      <c r="U221" s="67"/>
      <c r="V221" s="135"/>
      <c r="W221" s="140"/>
      <c r="X221" s="135"/>
      <c r="Y221" s="134"/>
      <c r="Z221" s="67"/>
      <c r="AA221" s="67"/>
      <c r="AB221" s="135"/>
      <c r="AC221" s="141"/>
      <c r="AD221" s="115"/>
      <c r="AE221" s="115"/>
      <c r="AF221" s="269"/>
      <c r="AG221" s="134"/>
      <c r="AH221" s="67"/>
      <c r="AI221" s="67"/>
      <c r="AJ221" s="135"/>
      <c r="AK221" s="140"/>
      <c r="AL221" s="215"/>
      <c r="AM221" s="215"/>
      <c r="AN221" s="215"/>
      <c r="AO221" s="215"/>
      <c r="AP221" s="271"/>
      <c r="AQ221" s="273"/>
      <c r="AR221" s="140"/>
      <c r="AS221" s="271"/>
      <c r="AT221" s="140"/>
      <c r="AU221" s="215"/>
      <c r="AV221" s="215"/>
      <c r="AW221" s="215"/>
      <c r="AX221" s="271"/>
      <c r="AY221" s="277"/>
      <c r="AZ221" s="218"/>
      <c r="BA221" s="218"/>
      <c r="BB221" s="332"/>
      <c r="BC221" s="134"/>
      <c r="BD221" s="67"/>
      <c r="BE221" s="199"/>
      <c r="BF221" s="280"/>
      <c r="BG221" s="261"/>
      <c r="BH221" s="271"/>
      <c r="BI221" s="140"/>
      <c r="BJ221" s="271"/>
      <c r="BK221" s="140"/>
      <c r="BL221" s="215"/>
      <c r="BM221" s="215"/>
      <c r="BN221" s="215"/>
      <c r="BO221" s="271"/>
      <c r="BP221" s="134"/>
      <c r="BQ221" s="67"/>
      <c r="BR221" s="67"/>
      <c r="BS221" s="135"/>
      <c r="BT221" s="134"/>
      <c r="BU221" s="67"/>
      <c r="BV221" s="199"/>
      <c r="BW221" s="280"/>
      <c r="BX221" s="334" t="str">
        <f t="shared" si="28"/>
        <v/>
      </c>
      <c r="BY221" s="134"/>
      <c r="BZ221" s="67"/>
      <c r="CA221" s="67"/>
      <c r="CB221" s="67"/>
      <c r="CC221" s="67"/>
      <c r="CD221" s="252" t="str">
        <f t="shared" si="29"/>
        <v/>
      </c>
      <c r="CE221" s="197" t="str">
        <f t="shared" si="30"/>
        <v/>
      </c>
      <c r="CF221" s="327" t="str">
        <f t="shared" si="31"/>
        <v/>
      </c>
      <c r="CG221" s="72" t="str">
        <f t="shared" si="33"/>
        <v/>
      </c>
      <c r="CH221" s="95"/>
      <c r="CI221" s="27" t="e">
        <f>VLOOKUP(B221,Facility_Information!$B$6:$O$136,14,FALSE)</f>
        <v>#N/A</v>
      </c>
      <c r="CJ221">
        <f t="shared" si="26"/>
        <v>0</v>
      </c>
      <c r="CK221">
        <f t="shared" si="27"/>
        <v>0</v>
      </c>
      <c r="CL221">
        <f>IF(CK221&gt;0,SUM($CK$6:CK221),0)</f>
        <v>0</v>
      </c>
      <c r="CM221" s="182" t="str">
        <f t="shared" si="32"/>
        <v/>
      </c>
    </row>
    <row r="222" spans="1:91" ht="13" x14ac:dyDescent="0.3">
      <c r="A222" s="82"/>
      <c r="B222" s="251"/>
      <c r="C222" s="215"/>
      <c r="D222" s="215"/>
      <c r="E222" s="215"/>
      <c r="F222" s="215"/>
      <c r="G222" s="216"/>
      <c r="H222" s="217"/>
      <c r="I222" s="200"/>
      <c r="J222" s="264"/>
      <c r="K222" s="140"/>
      <c r="L222" s="135"/>
      <c r="M222" s="261"/>
      <c r="N222" s="172"/>
      <c r="O222" s="160"/>
      <c r="P222" s="161"/>
      <c r="Q222" s="141"/>
      <c r="R222" s="170"/>
      <c r="S222" s="140"/>
      <c r="T222" s="67"/>
      <c r="U222" s="67"/>
      <c r="V222" s="135"/>
      <c r="W222" s="140"/>
      <c r="X222" s="135"/>
      <c r="Y222" s="134"/>
      <c r="Z222" s="67"/>
      <c r="AA222" s="67"/>
      <c r="AB222" s="135"/>
      <c r="AC222" s="141"/>
      <c r="AD222" s="115"/>
      <c r="AE222" s="115"/>
      <c r="AF222" s="269"/>
      <c r="AG222" s="134"/>
      <c r="AH222" s="67"/>
      <c r="AI222" s="67"/>
      <c r="AJ222" s="135"/>
      <c r="AK222" s="140"/>
      <c r="AL222" s="215"/>
      <c r="AM222" s="215"/>
      <c r="AN222" s="215"/>
      <c r="AO222" s="215"/>
      <c r="AP222" s="271"/>
      <c r="AQ222" s="273"/>
      <c r="AR222" s="140"/>
      <c r="AS222" s="271"/>
      <c r="AT222" s="140"/>
      <c r="AU222" s="215"/>
      <c r="AV222" s="215"/>
      <c r="AW222" s="215"/>
      <c r="AX222" s="271"/>
      <c r="AY222" s="277"/>
      <c r="AZ222" s="218"/>
      <c r="BA222" s="218"/>
      <c r="BB222" s="332"/>
      <c r="BC222" s="134"/>
      <c r="BD222" s="67"/>
      <c r="BE222" s="199"/>
      <c r="BF222" s="280"/>
      <c r="BG222" s="261"/>
      <c r="BH222" s="271"/>
      <c r="BI222" s="140"/>
      <c r="BJ222" s="271"/>
      <c r="BK222" s="140"/>
      <c r="BL222" s="215"/>
      <c r="BM222" s="215"/>
      <c r="BN222" s="215"/>
      <c r="BO222" s="271"/>
      <c r="BP222" s="134"/>
      <c r="BQ222" s="67"/>
      <c r="BR222" s="67"/>
      <c r="BS222" s="135"/>
      <c r="BT222" s="134"/>
      <c r="BU222" s="67"/>
      <c r="BV222" s="199"/>
      <c r="BW222" s="280"/>
      <c r="BX222" s="334" t="str">
        <f t="shared" si="28"/>
        <v/>
      </c>
      <c r="BY222" s="134"/>
      <c r="BZ222" s="67"/>
      <c r="CA222" s="67"/>
      <c r="CB222" s="67"/>
      <c r="CC222" s="67"/>
      <c r="CD222" s="252" t="str">
        <f t="shared" si="29"/>
        <v/>
      </c>
      <c r="CE222" s="197" t="str">
        <f t="shared" si="30"/>
        <v/>
      </c>
      <c r="CF222" s="327" t="str">
        <f t="shared" si="31"/>
        <v/>
      </c>
      <c r="CG222" s="72" t="str">
        <f t="shared" si="33"/>
        <v/>
      </c>
      <c r="CH222" s="95"/>
      <c r="CI222" s="27" t="e">
        <f>VLOOKUP(B222,Facility_Information!$B$6:$O$136,14,FALSE)</f>
        <v>#N/A</v>
      </c>
      <c r="CJ222">
        <f t="shared" si="26"/>
        <v>0</v>
      </c>
      <c r="CK222">
        <f t="shared" si="27"/>
        <v>0</v>
      </c>
      <c r="CL222">
        <f>IF(CK222&gt;0,SUM($CK$6:CK222),0)</f>
        <v>0</v>
      </c>
      <c r="CM222" s="182" t="str">
        <f t="shared" si="32"/>
        <v/>
      </c>
    </row>
    <row r="223" spans="1:91" ht="13" x14ac:dyDescent="0.3">
      <c r="A223" s="82"/>
      <c r="B223" s="251"/>
      <c r="C223" s="215"/>
      <c r="D223" s="215"/>
      <c r="E223" s="215"/>
      <c r="F223" s="215"/>
      <c r="G223" s="216"/>
      <c r="H223" s="217"/>
      <c r="I223" s="200"/>
      <c r="J223" s="264"/>
      <c r="K223" s="140"/>
      <c r="L223" s="135"/>
      <c r="M223" s="261"/>
      <c r="N223" s="172"/>
      <c r="O223" s="160"/>
      <c r="P223" s="161"/>
      <c r="Q223" s="141"/>
      <c r="R223" s="170"/>
      <c r="S223" s="140"/>
      <c r="T223" s="67"/>
      <c r="U223" s="67"/>
      <c r="V223" s="135"/>
      <c r="W223" s="140"/>
      <c r="X223" s="135"/>
      <c r="Y223" s="134"/>
      <c r="Z223" s="67"/>
      <c r="AA223" s="67"/>
      <c r="AB223" s="135"/>
      <c r="AC223" s="141"/>
      <c r="AD223" s="115"/>
      <c r="AE223" s="115"/>
      <c r="AF223" s="269"/>
      <c r="AG223" s="134"/>
      <c r="AH223" s="67"/>
      <c r="AI223" s="67"/>
      <c r="AJ223" s="135"/>
      <c r="AK223" s="140"/>
      <c r="AL223" s="215"/>
      <c r="AM223" s="215"/>
      <c r="AN223" s="215"/>
      <c r="AO223" s="215"/>
      <c r="AP223" s="271"/>
      <c r="AQ223" s="273"/>
      <c r="AR223" s="140"/>
      <c r="AS223" s="271"/>
      <c r="AT223" s="140"/>
      <c r="AU223" s="215"/>
      <c r="AV223" s="215"/>
      <c r="AW223" s="215"/>
      <c r="AX223" s="271"/>
      <c r="AY223" s="277"/>
      <c r="AZ223" s="218"/>
      <c r="BA223" s="218"/>
      <c r="BB223" s="332"/>
      <c r="BC223" s="134"/>
      <c r="BD223" s="67"/>
      <c r="BE223" s="199"/>
      <c r="BF223" s="280"/>
      <c r="BG223" s="261"/>
      <c r="BH223" s="271"/>
      <c r="BI223" s="140"/>
      <c r="BJ223" s="271"/>
      <c r="BK223" s="140"/>
      <c r="BL223" s="215"/>
      <c r="BM223" s="215"/>
      <c r="BN223" s="215"/>
      <c r="BO223" s="271"/>
      <c r="BP223" s="134"/>
      <c r="BQ223" s="67"/>
      <c r="BR223" s="67"/>
      <c r="BS223" s="135"/>
      <c r="BT223" s="134"/>
      <c r="BU223" s="67"/>
      <c r="BV223" s="199"/>
      <c r="BW223" s="280"/>
      <c r="BX223" s="334" t="str">
        <f t="shared" si="28"/>
        <v/>
      </c>
      <c r="BY223" s="134"/>
      <c r="BZ223" s="67"/>
      <c r="CA223" s="67"/>
      <c r="CB223" s="67"/>
      <c r="CC223" s="67"/>
      <c r="CD223" s="252" t="str">
        <f t="shared" si="29"/>
        <v/>
      </c>
      <c r="CE223" s="197" t="str">
        <f t="shared" si="30"/>
        <v/>
      </c>
      <c r="CF223" s="327" t="str">
        <f t="shared" si="31"/>
        <v/>
      </c>
      <c r="CG223" s="72" t="str">
        <f t="shared" si="33"/>
        <v/>
      </c>
      <c r="CH223" s="95"/>
      <c r="CI223" s="27" t="e">
        <f>VLOOKUP(B223,Facility_Information!$B$6:$O$136,14,FALSE)</f>
        <v>#N/A</v>
      </c>
      <c r="CJ223">
        <f t="shared" si="26"/>
        <v>0</v>
      </c>
      <c r="CK223">
        <f t="shared" si="27"/>
        <v>0</v>
      </c>
      <c r="CL223">
        <f>IF(CK223&gt;0,SUM($CK$6:CK223),0)</f>
        <v>0</v>
      </c>
      <c r="CM223" s="182" t="str">
        <f t="shared" si="32"/>
        <v/>
      </c>
    </row>
    <row r="224" spans="1:91" ht="13" x14ac:dyDescent="0.3">
      <c r="A224" s="82"/>
      <c r="B224" s="251"/>
      <c r="C224" s="215"/>
      <c r="D224" s="215"/>
      <c r="E224" s="215"/>
      <c r="F224" s="215"/>
      <c r="G224" s="216"/>
      <c r="H224" s="217"/>
      <c r="I224" s="200"/>
      <c r="J224" s="264"/>
      <c r="K224" s="140"/>
      <c r="L224" s="135"/>
      <c r="M224" s="261"/>
      <c r="N224" s="172"/>
      <c r="O224" s="160"/>
      <c r="P224" s="161"/>
      <c r="Q224" s="141"/>
      <c r="R224" s="170"/>
      <c r="S224" s="140"/>
      <c r="T224" s="67"/>
      <c r="U224" s="67"/>
      <c r="V224" s="135"/>
      <c r="W224" s="140"/>
      <c r="X224" s="135"/>
      <c r="Y224" s="134"/>
      <c r="Z224" s="67"/>
      <c r="AA224" s="67"/>
      <c r="AB224" s="135"/>
      <c r="AC224" s="141"/>
      <c r="AD224" s="115"/>
      <c r="AE224" s="115"/>
      <c r="AF224" s="269"/>
      <c r="AG224" s="134"/>
      <c r="AH224" s="67"/>
      <c r="AI224" s="67"/>
      <c r="AJ224" s="135"/>
      <c r="AK224" s="140"/>
      <c r="AL224" s="215"/>
      <c r="AM224" s="215"/>
      <c r="AN224" s="215"/>
      <c r="AO224" s="215"/>
      <c r="AP224" s="271"/>
      <c r="AQ224" s="273"/>
      <c r="AR224" s="140"/>
      <c r="AS224" s="271"/>
      <c r="AT224" s="140"/>
      <c r="AU224" s="215"/>
      <c r="AV224" s="215"/>
      <c r="AW224" s="215"/>
      <c r="AX224" s="271"/>
      <c r="AY224" s="277"/>
      <c r="AZ224" s="218"/>
      <c r="BA224" s="218"/>
      <c r="BB224" s="332"/>
      <c r="BC224" s="134"/>
      <c r="BD224" s="67"/>
      <c r="BE224" s="199"/>
      <c r="BF224" s="280"/>
      <c r="BG224" s="261"/>
      <c r="BH224" s="271"/>
      <c r="BI224" s="140"/>
      <c r="BJ224" s="271"/>
      <c r="BK224" s="140"/>
      <c r="BL224" s="215"/>
      <c r="BM224" s="215"/>
      <c r="BN224" s="215"/>
      <c r="BO224" s="271"/>
      <c r="BP224" s="134"/>
      <c r="BQ224" s="67"/>
      <c r="BR224" s="67"/>
      <c r="BS224" s="135"/>
      <c r="BT224" s="134"/>
      <c r="BU224" s="67"/>
      <c r="BV224" s="199"/>
      <c r="BW224" s="280"/>
      <c r="BX224" s="334" t="str">
        <f t="shared" si="28"/>
        <v/>
      </c>
      <c r="BY224" s="134"/>
      <c r="BZ224" s="67"/>
      <c r="CA224" s="67"/>
      <c r="CB224" s="67"/>
      <c r="CC224" s="67"/>
      <c r="CD224" s="252" t="str">
        <f t="shared" si="29"/>
        <v/>
      </c>
      <c r="CE224" s="197" t="str">
        <f t="shared" si="30"/>
        <v/>
      </c>
      <c r="CF224" s="327" t="str">
        <f t="shared" si="31"/>
        <v/>
      </c>
      <c r="CG224" s="72" t="str">
        <f t="shared" si="33"/>
        <v/>
      </c>
      <c r="CH224" s="95"/>
      <c r="CI224" s="27" t="e">
        <f>VLOOKUP(B224,Facility_Information!$B$6:$O$136,14,FALSE)</f>
        <v>#N/A</v>
      </c>
      <c r="CJ224">
        <f t="shared" si="26"/>
        <v>0</v>
      </c>
      <c r="CK224">
        <f t="shared" si="27"/>
        <v>0</v>
      </c>
      <c r="CL224">
        <f>IF(CK224&gt;0,SUM($CK$6:CK224),0)</f>
        <v>0</v>
      </c>
      <c r="CM224" s="182" t="str">
        <f t="shared" si="32"/>
        <v/>
      </c>
    </row>
    <row r="225" spans="1:91" ht="13" x14ac:dyDescent="0.3">
      <c r="A225" s="82"/>
      <c r="B225" s="251"/>
      <c r="C225" s="215"/>
      <c r="D225" s="215"/>
      <c r="E225" s="215"/>
      <c r="F225" s="215"/>
      <c r="G225" s="216"/>
      <c r="H225" s="217"/>
      <c r="I225" s="200"/>
      <c r="J225" s="264"/>
      <c r="K225" s="140"/>
      <c r="L225" s="135"/>
      <c r="M225" s="261"/>
      <c r="N225" s="172"/>
      <c r="O225" s="160"/>
      <c r="P225" s="161"/>
      <c r="Q225" s="141"/>
      <c r="R225" s="170"/>
      <c r="S225" s="140"/>
      <c r="T225" s="67"/>
      <c r="U225" s="67"/>
      <c r="V225" s="135"/>
      <c r="W225" s="140"/>
      <c r="X225" s="135"/>
      <c r="Y225" s="134"/>
      <c r="Z225" s="67"/>
      <c r="AA225" s="67"/>
      <c r="AB225" s="135"/>
      <c r="AC225" s="141"/>
      <c r="AD225" s="115"/>
      <c r="AE225" s="115"/>
      <c r="AF225" s="269"/>
      <c r="AG225" s="134"/>
      <c r="AH225" s="67"/>
      <c r="AI225" s="67"/>
      <c r="AJ225" s="135"/>
      <c r="AK225" s="140"/>
      <c r="AL225" s="215"/>
      <c r="AM225" s="215"/>
      <c r="AN225" s="215"/>
      <c r="AO225" s="215"/>
      <c r="AP225" s="271"/>
      <c r="AQ225" s="273"/>
      <c r="AR225" s="140"/>
      <c r="AS225" s="271"/>
      <c r="AT225" s="140"/>
      <c r="AU225" s="215"/>
      <c r="AV225" s="215"/>
      <c r="AW225" s="215"/>
      <c r="AX225" s="271"/>
      <c r="AY225" s="277"/>
      <c r="AZ225" s="218"/>
      <c r="BA225" s="218"/>
      <c r="BB225" s="332"/>
      <c r="BC225" s="134"/>
      <c r="BD225" s="67"/>
      <c r="BE225" s="199"/>
      <c r="BF225" s="280"/>
      <c r="BG225" s="261"/>
      <c r="BH225" s="271"/>
      <c r="BI225" s="140"/>
      <c r="BJ225" s="271"/>
      <c r="BK225" s="140"/>
      <c r="BL225" s="215"/>
      <c r="BM225" s="215"/>
      <c r="BN225" s="215"/>
      <c r="BO225" s="271"/>
      <c r="BP225" s="134"/>
      <c r="BQ225" s="67"/>
      <c r="BR225" s="67"/>
      <c r="BS225" s="135"/>
      <c r="BT225" s="134"/>
      <c r="BU225" s="67"/>
      <c r="BV225" s="199"/>
      <c r="BW225" s="280"/>
      <c r="BX225" s="334" t="str">
        <f t="shared" si="28"/>
        <v/>
      </c>
      <c r="BY225" s="134"/>
      <c r="BZ225" s="67"/>
      <c r="CA225" s="67"/>
      <c r="CB225" s="67"/>
      <c r="CC225" s="67"/>
      <c r="CD225" s="252" t="str">
        <f t="shared" si="29"/>
        <v/>
      </c>
      <c r="CE225" s="197" t="str">
        <f t="shared" si="30"/>
        <v/>
      </c>
      <c r="CF225" s="327" t="str">
        <f t="shared" si="31"/>
        <v/>
      </c>
      <c r="CG225" s="72" t="str">
        <f t="shared" si="33"/>
        <v/>
      </c>
      <c r="CH225" s="95"/>
      <c r="CI225" s="27" t="e">
        <f>VLOOKUP(B225,Facility_Information!$B$6:$O$136,14,FALSE)</f>
        <v>#N/A</v>
      </c>
      <c r="CJ225">
        <f t="shared" si="26"/>
        <v>0</v>
      </c>
      <c r="CK225">
        <f t="shared" si="27"/>
        <v>0</v>
      </c>
      <c r="CL225">
        <f>IF(CK225&gt;0,SUM($CK$6:CK225),0)</f>
        <v>0</v>
      </c>
      <c r="CM225" s="182" t="str">
        <f t="shared" si="32"/>
        <v/>
      </c>
    </row>
    <row r="226" spans="1:91" ht="13" x14ac:dyDescent="0.3">
      <c r="A226" s="82"/>
      <c r="B226" s="251"/>
      <c r="C226" s="215"/>
      <c r="D226" s="215"/>
      <c r="E226" s="215"/>
      <c r="F226" s="215"/>
      <c r="G226" s="216"/>
      <c r="H226" s="217"/>
      <c r="I226" s="200"/>
      <c r="J226" s="264"/>
      <c r="K226" s="140"/>
      <c r="L226" s="135"/>
      <c r="M226" s="261"/>
      <c r="N226" s="172"/>
      <c r="O226" s="160"/>
      <c r="P226" s="161"/>
      <c r="Q226" s="141"/>
      <c r="R226" s="170"/>
      <c r="S226" s="140"/>
      <c r="T226" s="67"/>
      <c r="U226" s="67"/>
      <c r="V226" s="135"/>
      <c r="W226" s="140"/>
      <c r="X226" s="135"/>
      <c r="Y226" s="134"/>
      <c r="Z226" s="67"/>
      <c r="AA226" s="67"/>
      <c r="AB226" s="135"/>
      <c r="AC226" s="141"/>
      <c r="AD226" s="115"/>
      <c r="AE226" s="115"/>
      <c r="AF226" s="269"/>
      <c r="AG226" s="134"/>
      <c r="AH226" s="67"/>
      <c r="AI226" s="67"/>
      <c r="AJ226" s="135"/>
      <c r="AK226" s="140"/>
      <c r="AL226" s="215"/>
      <c r="AM226" s="215"/>
      <c r="AN226" s="215"/>
      <c r="AO226" s="215"/>
      <c r="AP226" s="271"/>
      <c r="AQ226" s="273"/>
      <c r="AR226" s="140"/>
      <c r="AS226" s="271"/>
      <c r="AT226" s="140"/>
      <c r="AU226" s="215"/>
      <c r="AV226" s="215"/>
      <c r="AW226" s="215"/>
      <c r="AX226" s="271"/>
      <c r="AY226" s="277"/>
      <c r="AZ226" s="218"/>
      <c r="BA226" s="218"/>
      <c r="BB226" s="332"/>
      <c r="BC226" s="134"/>
      <c r="BD226" s="67"/>
      <c r="BE226" s="199"/>
      <c r="BF226" s="280"/>
      <c r="BG226" s="261"/>
      <c r="BH226" s="271"/>
      <c r="BI226" s="140"/>
      <c r="BJ226" s="271"/>
      <c r="BK226" s="140"/>
      <c r="BL226" s="215"/>
      <c r="BM226" s="215"/>
      <c r="BN226" s="215"/>
      <c r="BO226" s="271"/>
      <c r="BP226" s="134"/>
      <c r="BQ226" s="67"/>
      <c r="BR226" s="67"/>
      <c r="BS226" s="135"/>
      <c r="BT226" s="134"/>
      <c r="BU226" s="67"/>
      <c r="BV226" s="199"/>
      <c r="BW226" s="280"/>
      <c r="BX226" s="334" t="str">
        <f t="shared" si="28"/>
        <v/>
      </c>
      <c r="BY226" s="134"/>
      <c r="BZ226" s="67"/>
      <c r="CA226" s="67"/>
      <c r="CB226" s="67"/>
      <c r="CC226" s="67"/>
      <c r="CD226" s="252" t="str">
        <f t="shared" si="29"/>
        <v/>
      </c>
      <c r="CE226" s="197" t="str">
        <f t="shared" si="30"/>
        <v/>
      </c>
      <c r="CF226" s="327" t="str">
        <f t="shared" si="31"/>
        <v/>
      </c>
      <c r="CG226" s="72" t="str">
        <f t="shared" si="33"/>
        <v/>
      </c>
      <c r="CH226" s="95"/>
      <c r="CI226" s="27" t="e">
        <f>VLOOKUP(B226,Facility_Information!$B$6:$O$136,14,FALSE)</f>
        <v>#N/A</v>
      </c>
      <c r="CJ226">
        <f t="shared" si="26"/>
        <v>0</v>
      </c>
      <c r="CK226">
        <f t="shared" si="27"/>
        <v>0</v>
      </c>
      <c r="CL226">
        <f>IF(CK226&gt;0,SUM($CK$6:CK226),0)</f>
        <v>0</v>
      </c>
      <c r="CM226" s="182" t="str">
        <f t="shared" si="32"/>
        <v/>
      </c>
    </row>
    <row r="227" spans="1:91" ht="13" x14ac:dyDescent="0.3">
      <c r="A227" s="82"/>
      <c r="B227" s="251"/>
      <c r="C227" s="215"/>
      <c r="D227" s="215"/>
      <c r="E227" s="215"/>
      <c r="F227" s="215"/>
      <c r="G227" s="216"/>
      <c r="H227" s="217"/>
      <c r="I227" s="200"/>
      <c r="J227" s="264"/>
      <c r="K227" s="140"/>
      <c r="L227" s="135"/>
      <c r="M227" s="261"/>
      <c r="N227" s="172"/>
      <c r="O227" s="160"/>
      <c r="P227" s="161"/>
      <c r="Q227" s="141"/>
      <c r="R227" s="170"/>
      <c r="S227" s="140"/>
      <c r="T227" s="67"/>
      <c r="U227" s="67"/>
      <c r="V227" s="135"/>
      <c r="W227" s="140"/>
      <c r="X227" s="135"/>
      <c r="Y227" s="134"/>
      <c r="Z227" s="67"/>
      <c r="AA227" s="67"/>
      <c r="AB227" s="135"/>
      <c r="AC227" s="141"/>
      <c r="AD227" s="115"/>
      <c r="AE227" s="115"/>
      <c r="AF227" s="269"/>
      <c r="AG227" s="134"/>
      <c r="AH227" s="67"/>
      <c r="AI227" s="67"/>
      <c r="AJ227" s="135"/>
      <c r="AK227" s="140"/>
      <c r="AL227" s="215"/>
      <c r="AM227" s="215"/>
      <c r="AN227" s="215"/>
      <c r="AO227" s="215"/>
      <c r="AP227" s="271"/>
      <c r="AQ227" s="273"/>
      <c r="AR227" s="140"/>
      <c r="AS227" s="271"/>
      <c r="AT227" s="140"/>
      <c r="AU227" s="215"/>
      <c r="AV227" s="215"/>
      <c r="AW227" s="215"/>
      <c r="AX227" s="271"/>
      <c r="AY227" s="277"/>
      <c r="AZ227" s="218"/>
      <c r="BA227" s="218"/>
      <c r="BB227" s="332"/>
      <c r="BC227" s="134"/>
      <c r="BD227" s="67"/>
      <c r="BE227" s="199"/>
      <c r="BF227" s="280"/>
      <c r="BG227" s="261"/>
      <c r="BH227" s="271"/>
      <c r="BI227" s="140"/>
      <c r="BJ227" s="271"/>
      <c r="BK227" s="140"/>
      <c r="BL227" s="215"/>
      <c r="BM227" s="215"/>
      <c r="BN227" s="215"/>
      <c r="BO227" s="271"/>
      <c r="BP227" s="134"/>
      <c r="BQ227" s="67"/>
      <c r="BR227" s="67"/>
      <c r="BS227" s="135"/>
      <c r="BT227" s="134"/>
      <c r="BU227" s="67"/>
      <c r="BV227" s="199"/>
      <c r="BW227" s="280"/>
      <c r="BX227" s="334" t="str">
        <f t="shared" si="28"/>
        <v/>
      </c>
      <c r="BY227" s="134"/>
      <c r="BZ227" s="67"/>
      <c r="CA227" s="67"/>
      <c r="CB227" s="67"/>
      <c r="CC227" s="67"/>
      <c r="CD227" s="252" t="str">
        <f t="shared" si="29"/>
        <v/>
      </c>
      <c r="CE227" s="197" t="str">
        <f t="shared" si="30"/>
        <v/>
      </c>
      <c r="CF227" s="327" t="str">
        <f t="shared" si="31"/>
        <v/>
      </c>
      <c r="CG227" s="72" t="str">
        <f t="shared" si="33"/>
        <v/>
      </c>
      <c r="CH227" s="95"/>
      <c r="CI227" s="27" t="e">
        <f>VLOOKUP(B227,Facility_Information!$B$6:$O$136,14,FALSE)</f>
        <v>#N/A</v>
      </c>
      <c r="CJ227">
        <f t="shared" si="26"/>
        <v>0</v>
      </c>
      <c r="CK227">
        <f t="shared" si="27"/>
        <v>0</v>
      </c>
      <c r="CL227">
        <f>IF(CK227&gt;0,SUM($CK$6:CK227),0)</f>
        <v>0</v>
      </c>
      <c r="CM227" s="182" t="str">
        <f t="shared" si="32"/>
        <v/>
      </c>
    </row>
    <row r="228" spans="1:91" ht="13" x14ac:dyDescent="0.3">
      <c r="A228" s="82"/>
      <c r="B228" s="251"/>
      <c r="C228" s="215"/>
      <c r="D228" s="215"/>
      <c r="E228" s="215"/>
      <c r="F228" s="215"/>
      <c r="G228" s="216"/>
      <c r="H228" s="217"/>
      <c r="I228" s="200"/>
      <c r="J228" s="264"/>
      <c r="K228" s="140"/>
      <c r="L228" s="135"/>
      <c r="M228" s="261"/>
      <c r="N228" s="172"/>
      <c r="O228" s="160"/>
      <c r="P228" s="161"/>
      <c r="Q228" s="141"/>
      <c r="R228" s="170"/>
      <c r="S228" s="140"/>
      <c r="T228" s="67"/>
      <c r="U228" s="67"/>
      <c r="V228" s="135"/>
      <c r="W228" s="140"/>
      <c r="X228" s="135"/>
      <c r="Y228" s="134"/>
      <c r="Z228" s="67"/>
      <c r="AA228" s="67"/>
      <c r="AB228" s="135"/>
      <c r="AC228" s="141"/>
      <c r="AD228" s="115"/>
      <c r="AE228" s="115"/>
      <c r="AF228" s="269"/>
      <c r="AG228" s="134"/>
      <c r="AH228" s="67"/>
      <c r="AI228" s="67"/>
      <c r="AJ228" s="135"/>
      <c r="AK228" s="140"/>
      <c r="AL228" s="215"/>
      <c r="AM228" s="215"/>
      <c r="AN228" s="215"/>
      <c r="AO228" s="215"/>
      <c r="AP228" s="271"/>
      <c r="AQ228" s="273"/>
      <c r="AR228" s="140"/>
      <c r="AS228" s="271"/>
      <c r="AT228" s="140"/>
      <c r="AU228" s="215"/>
      <c r="AV228" s="215"/>
      <c r="AW228" s="215"/>
      <c r="AX228" s="271"/>
      <c r="AY228" s="277"/>
      <c r="AZ228" s="218"/>
      <c r="BA228" s="218"/>
      <c r="BB228" s="332"/>
      <c r="BC228" s="134"/>
      <c r="BD228" s="67"/>
      <c r="BE228" s="199"/>
      <c r="BF228" s="280"/>
      <c r="BG228" s="261"/>
      <c r="BH228" s="271"/>
      <c r="BI228" s="140"/>
      <c r="BJ228" s="271"/>
      <c r="BK228" s="140"/>
      <c r="BL228" s="215"/>
      <c r="BM228" s="215"/>
      <c r="BN228" s="215"/>
      <c r="BO228" s="271"/>
      <c r="BP228" s="134"/>
      <c r="BQ228" s="67"/>
      <c r="BR228" s="67"/>
      <c r="BS228" s="135"/>
      <c r="BT228" s="134"/>
      <c r="BU228" s="67"/>
      <c r="BV228" s="199"/>
      <c r="BW228" s="280"/>
      <c r="BX228" s="334" t="str">
        <f t="shared" si="28"/>
        <v/>
      </c>
      <c r="BY228" s="134"/>
      <c r="BZ228" s="67"/>
      <c r="CA228" s="67"/>
      <c r="CB228" s="67"/>
      <c r="CC228" s="67"/>
      <c r="CD228" s="252" t="str">
        <f t="shared" si="29"/>
        <v/>
      </c>
      <c r="CE228" s="197" t="str">
        <f t="shared" si="30"/>
        <v/>
      </c>
      <c r="CF228" s="327" t="str">
        <f t="shared" si="31"/>
        <v/>
      </c>
      <c r="CG228" s="72" t="str">
        <f t="shared" si="33"/>
        <v/>
      </c>
      <c r="CH228" s="95"/>
      <c r="CI228" s="27" t="e">
        <f>VLOOKUP(B228,Facility_Information!$B$6:$O$136,14,FALSE)</f>
        <v>#N/A</v>
      </c>
      <c r="CJ228">
        <f t="shared" si="26"/>
        <v>0</v>
      </c>
      <c r="CK228">
        <f t="shared" si="27"/>
        <v>0</v>
      </c>
      <c r="CL228">
        <f>IF(CK228&gt;0,SUM($CK$6:CK228),0)</f>
        <v>0</v>
      </c>
      <c r="CM228" s="182" t="str">
        <f t="shared" si="32"/>
        <v/>
      </c>
    </row>
    <row r="229" spans="1:91" ht="13" x14ac:dyDescent="0.3">
      <c r="A229" s="82"/>
      <c r="B229" s="251"/>
      <c r="C229" s="215"/>
      <c r="D229" s="215"/>
      <c r="E229" s="215"/>
      <c r="F229" s="215"/>
      <c r="G229" s="216"/>
      <c r="H229" s="217"/>
      <c r="I229" s="200"/>
      <c r="J229" s="264"/>
      <c r="K229" s="140"/>
      <c r="L229" s="135"/>
      <c r="M229" s="261"/>
      <c r="N229" s="172"/>
      <c r="O229" s="160"/>
      <c r="P229" s="161"/>
      <c r="Q229" s="141"/>
      <c r="R229" s="170"/>
      <c r="S229" s="140"/>
      <c r="T229" s="67"/>
      <c r="U229" s="67"/>
      <c r="V229" s="135"/>
      <c r="W229" s="140"/>
      <c r="X229" s="135"/>
      <c r="Y229" s="134"/>
      <c r="Z229" s="67"/>
      <c r="AA229" s="67"/>
      <c r="AB229" s="135"/>
      <c r="AC229" s="141"/>
      <c r="AD229" s="115"/>
      <c r="AE229" s="115"/>
      <c r="AF229" s="269"/>
      <c r="AG229" s="134"/>
      <c r="AH229" s="67"/>
      <c r="AI229" s="67"/>
      <c r="AJ229" s="135"/>
      <c r="AK229" s="140"/>
      <c r="AL229" s="215"/>
      <c r="AM229" s="215"/>
      <c r="AN229" s="215"/>
      <c r="AO229" s="215"/>
      <c r="AP229" s="271"/>
      <c r="AQ229" s="273"/>
      <c r="AR229" s="140"/>
      <c r="AS229" s="271"/>
      <c r="AT229" s="140"/>
      <c r="AU229" s="215"/>
      <c r="AV229" s="215"/>
      <c r="AW229" s="215"/>
      <c r="AX229" s="271"/>
      <c r="AY229" s="277"/>
      <c r="AZ229" s="218"/>
      <c r="BA229" s="218"/>
      <c r="BB229" s="332"/>
      <c r="BC229" s="134"/>
      <c r="BD229" s="67"/>
      <c r="BE229" s="199"/>
      <c r="BF229" s="280"/>
      <c r="BG229" s="261"/>
      <c r="BH229" s="271"/>
      <c r="BI229" s="140"/>
      <c r="BJ229" s="271"/>
      <c r="BK229" s="140"/>
      <c r="BL229" s="215"/>
      <c r="BM229" s="215"/>
      <c r="BN229" s="215"/>
      <c r="BO229" s="271"/>
      <c r="BP229" s="134"/>
      <c r="BQ229" s="67"/>
      <c r="BR229" s="67"/>
      <c r="BS229" s="135"/>
      <c r="BT229" s="134"/>
      <c r="BU229" s="67"/>
      <c r="BV229" s="199"/>
      <c r="BW229" s="280"/>
      <c r="BX229" s="334" t="str">
        <f t="shared" si="28"/>
        <v/>
      </c>
      <c r="BY229" s="134"/>
      <c r="BZ229" s="67"/>
      <c r="CA229" s="67"/>
      <c r="CB229" s="67"/>
      <c r="CC229" s="67"/>
      <c r="CD229" s="252" t="str">
        <f t="shared" si="29"/>
        <v/>
      </c>
      <c r="CE229" s="197" t="str">
        <f t="shared" si="30"/>
        <v/>
      </c>
      <c r="CF229" s="327" t="str">
        <f t="shared" si="31"/>
        <v/>
      </c>
      <c r="CG229" s="72" t="str">
        <f t="shared" si="33"/>
        <v/>
      </c>
      <c r="CH229" s="95"/>
      <c r="CI229" s="27" t="e">
        <f>VLOOKUP(B229,Facility_Information!$B$6:$O$136,14,FALSE)</f>
        <v>#N/A</v>
      </c>
      <c r="CJ229">
        <f t="shared" si="26"/>
        <v>0</v>
      </c>
      <c r="CK229">
        <f t="shared" si="27"/>
        <v>0</v>
      </c>
      <c r="CL229">
        <f>IF(CK229&gt;0,SUM($CK$6:CK229),0)</f>
        <v>0</v>
      </c>
      <c r="CM229" s="182" t="str">
        <f t="shared" si="32"/>
        <v/>
      </c>
    </row>
    <row r="230" spans="1:91" ht="13" x14ac:dyDescent="0.3">
      <c r="A230" s="82"/>
      <c r="B230" s="251"/>
      <c r="C230" s="215"/>
      <c r="D230" s="215"/>
      <c r="E230" s="215"/>
      <c r="F230" s="215"/>
      <c r="G230" s="216"/>
      <c r="H230" s="217"/>
      <c r="I230" s="200"/>
      <c r="J230" s="264"/>
      <c r="K230" s="140"/>
      <c r="L230" s="135"/>
      <c r="M230" s="261"/>
      <c r="N230" s="172"/>
      <c r="O230" s="160"/>
      <c r="P230" s="161"/>
      <c r="Q230" s="141"/>
      <c r="R230" s="170"/>
      <c r="S230" s="140"/>
      <c r="T230" s="67"/>
      <c r="U230" s="67"/>
      <c r="V230" s="135"/>
      <c r="W230" s="140"/>
      <c r="X230" s="135"/>
      <c r="Y230" s="134"/>
      <c r="Z230" s="67"/>
      <c r="AA230" s="67"/>
      <c r="AB230" s="135"/>
      <c r="AC230" s="141"/>
      <c r="AD230" s="115"/>
      <c r="AE230" s="115"/>
      <c r="AF230" s="269"/>
      <c r="AG230" s="134"/>
      <c r="AH230" s="67"/>
      <c r="AI230" s="67"/>
      <c r="AJ230" s="135"/>
      <c r="AK230" s="140"/>
      <c r="AL230" s="215"/>
      <c r="AM230" s="215"/>
      <c r="AN230" s="215"/>
      <c r="AO230" s="215"/>
      <c r="AP230" s="271"/>
      <c r="AQ230" s="273"/>
      <c r="AR230" s="140"/>
      <c r="AS230" s="271"/>
      <c r="AT230" s="140"/>
      <c r="AU230" s="215"/>
      <c r="AV230" s="215"/>
      <c r="AW230" s="215"/>
      <c r="AX230" s="271"/>
      <c r="AY230" s="277"/>
      <c r="AZ230" s="218"/>
      <c r="BA230" s="218"/>
      <c r="BB230" s="332"/>
      <c r="BC230" s="134"/>
      <c r="BD230" s="67"/>
      <c r="BE230" s="199"/>
      <c r="BF230" s="280"/>
      <c r="BG230" s="261"/>
      <c r="BH230" s="271"/>
      <c r="BI230" s="140"/>
      <c r="BJ230" s="271"/>
      <c r="BK230" s="140"/>
      <c r="BL230" s="215"/>
      <c r="BM230" s="215"/>
      <c r="BN230" s="215"/>
      <c r="BO230" s="271"/>
      <c r="BP230" s="134"/>
      <c r="BQ230" s="67"/>
      <c r="BR230" s="67"/>
      <c r="BS230" s="135"/>
      <c r="BT230" s="134"/>
      <c r="BU230" s="67"/>
      <c r="BV230" s="199"/>
      <c r="BW230" s="280"/>
      <c r="BX230" s="334" t="str">
        <f t="shared" si="28"/>
        <v/>
      </c>
      <c r="BY230" s="134"/>
      <c r="BZ230" s="67"/>
      <c r="CA230" s="67"/>
      <c r="CB230" s="67"/>
      <c r="CC230" s="67"/>
      <c r="CD230" s="252" t="str">
        <f t="shared" si="29"/>
        <v/>
      </c>
      <c r="CE230" s="197" t="str">
        <f t="shared" si="30"/>
        <v/>
      </c>
      <c r="CF230" s="327" t="str">
        <f t="shared" si="31"/>
        <v/>
      </c>
      <c r="CG230" s="72" t="str">
        <f t="shared" si="33"/>
        <v/>
      </c>
      <c r="CH230" s="95"/>
      <c r="CI230" s="27" t="e">
        <f>VLOOKUP(B230,Facility_Information!$B$6:$O$136,14,FALSE)</f>
        <v>#N/A</v>
      </c>
      <c r="CJ230">
        <f t="shared" si="26"/>
        <v>0</v>
      </c>
      <c r="CK230">
        <f t="shared" si="27"/>
        <v>0</v>
      </c>
      <c r="CL230">
        <f>IF(CK230&gt;0,SUM($CK$6:CK230),0)</f>
        <v>0</v>
      </c>
      <c r="CM230" s="182" t="str">
        <f t="shared" si="32"/>
        <v/>
      </c>
    </row>
    <row r="231" spans="1:91" ht="13" x14ac:dyDescent="0.3">
      <c r="A231" s="82"/>
      <c r="B231" s="251"/>
      <c r="C231" s="215"/>
      <c r="D231" s="215"/>
      <c r="E231" s="215"/>
      <c r="F231" s="215"/>
      <c r="G231" s="216"/>
      <c r="H231" s="217"/>
      <c r="I231" s="200"/>
      <c r="J231" s="264"/>
      <c r="K231" s="140"/>
      <c r="L231" s="135"/>
      <c r="M231" s="261"/>
      <c r="N231" s="172"/>
      <c r="O231" s="160"/>
      <c r="P231" s="161"/>
      <c r="Q231" s="141"/>
      <c r="R231" s="170"/>
      <c r="S231" s="140"/>
      <c r="T231" s="67"/>
      <c r="U231" s="67"/>
      <c r="V231" s="135"/>
      <c r="W231" s="140"/>
      <c r="X231" s="135"/>
      <c r="Y231" s="134"/>
      <c r="Z231" s="67"/>
      <c r="AA231" s="67"/>
      <c r="AB231" s="135"/>
      <c r="AC231" s="141"/>
      <c r="AD231" s="115"/>
      <c r="AE231" s="115"/>
      <c r="AF231" s="269"/>
      <c r="AG231" s="134"/>
      <c r="AH231" s="67"/>
      <c r="AI231" s="67"/>
      <c r="AJ231" s="135"/>
      <c r="AK231" s="140"/>
      <c r="AL231" s="215"/>
      <c r="AM231" s="215"/>
      <c r="AN231" s="215"/>
      <c r="AO231" s="215"/>
      <c r="AP231" s="271"/>
      <c r="AQ231" s="273"/>
      <c r="AR231" s="140"/>
      <c r="AS231" s="271"/>
      <c r="AT231" s="140"/>
      <c r="AU231" s="215"/>
      <c r="AV231" s="215"/>
      <c r="AW231" s="215"/>
      <c r="AX231" s="271"/>
      <c r="AY231" s="277"/>
      <c r="AZ231" s="218"/>
      <c r="BA231" s="218"/>
      <c r="BB231" s="332"/>
      <c r="BC231" s="134"/>
      <c r="BD231" s="67"/>
      <c r="BE231" s="199"/>
      <c r="BF231" s="280"/>
      <c r="BG231" s="261"/>
      <c r="BH231" s="271"/>
      <c r="BI231" s="140"/>
      <c r="BJ231" s="271"/>
      <c r="BK231" s="140"/>
      <c r="BL231" s="215"/>
      <c r="BM231" s="215"/>
      <c r="BN231" s="215"/>
      <c r="BO231" s="271"/>
      <c r="BP231" s="134"/>
      <c r="BQ231" s="67"/>
      <c r="BR231" s="67"/>
      <c r="BS231" s="135"/>
      <c r="BT231" s="134"/>
      <c r="BU231" s="67"/>
      <c r="BV231" s="199"/>
      <c r="BW231" s="280"/>
      <c r="BX231" s="334" t="str">
        <f t="shared" si="28"/>
        <v/>
      </c>
      <c r="BY231" s="134"/>
      <c r="BZ231" s="67"/>
      <c r="CA231" s="67"/>
      <c r="CB231" s="67"/>
      <c r="CC231" s="67"/>
      <c r="CD231" s="252" t="str">
        <f t="shared" si="29"/>
        <v/>
      </c>
      <c r="CE231" s="197" t="str">
        <f t="shared" si="30"/>
        <v/>
      </c>
      <c r="CF231" s="327" t="str">
        <f t="shared" si="31"/>
        <v/>
      </c>
      <c r="CG231" s="72" t="str">
        <f t="shared" si="33"/>
        <v/>
      </c>
      <c r="CH231" s="95"/>
      <c r="CI231" s="27" t="e">
        <f>VLOOKUP(B231,Facility_Information!$B$6:$O$136,14,FALSE)</f>
        <v>#N/A</v>
      </c>
      <c r="CJ231">
        <f t="shared" si="26"/>
        <v>0</v>
      </c>
      <c r="CK231">
        <f t="shared" si="27"/>
        <v>0</v>
      </c>
      <c r="CL231">
        <f>IF(CK231&gt;0,SUM($CK$6:CK231),0)</f>
        <v>0</v>
      </c>
      <c r="CM231" s="182" t="str">
        <f t="shared" si="32"/>
        <v/>
      </c>
    </row>
    <row r="232" spans="1:91" ht="13" x14ac:dyDescent="0.3">
      <c r="A232" s="82"/>
      <c r="B232" s="251"/>
      <c r="C232" s="215"/>
      <c r="D232" s="215"/>
      <c r="E232" s="215"/>
      <c r="F232" s="215"/>
      <c r="G232" s="216"/>
      <c r="H232" s="217"/>
      <c r="I232" s="200"/>
      <c r="J232" s="264"/>
      <c r="K232" s="140"/>
      <c r="L232" s="135"/>
      <c r="M232" s="261"/>
      <c r="N232" s="172"/>
      <c r="O232" s="160"/>
      <c r="P232" s="161"/>
      <c r="Q232" s="141"/>
      <c r="R232" s="170"/>
      <c r="S232" s="140"/>
      <c r="T232" s="67"/>
      <c r="U232" s="67"/>
      <c r="V232" s="135"/>
      <c r="W232" s="140"/>
      <c r="X232" s="135"/>
      <c r="Y232" s="134"/>
      <c r="Z232" s="67"/>
      <c r="AA232" s="67"/>
      <c r="AB232" s="135"/>
      <c r="AC232" s="141"/>
      <c r="AD232" s="115"/>
      <c r="AE232" s="115"/>
      <c r="AF232" s="269"/>
      <c r="AG232" s="134"/>
      <c r="AH232" s="67"/>
      <c r="AI232" s="67"/>
      <c r="AJ232" s="135"/>
      <c r="AK232" s="140"/>
      <c r="AL232" s="215"/>
      <c r="AM232" s="215"/>
      <c r="AN232" s="215"/>
      <c r="AO232" s="215"/>
      <c r="AP232" s="271"/>
      <c r="AQ232" s="273"/>
      <c r="AR232" s="140"/>
      <c r="AS232" s="271"/>
      <c r="AT232" s="140"/>
      <c r="AU232" s="215"/>
      <c r="AV232" s="215"/>
      <c r="AW232" s="215"/>
      <c r="AX232" s="271"/>
      <c r="AY232" s="277"/>
      <c r="AZ232" s="218"/>
      <c r="BA232" s="218"/>
      <c r="BB232" s="332"/>
      <c r="BC232" s="134"/>
      <c r="BD232" s="67"/>
      <c r="BE232" s="199"/>
      <c r="BF232" s="280"/>
      <c r="BG232" s="261"/>
      <c r="BH232" s="271"/>
      <c r="BI232" s="140"/>
      <c r="BJ232" s="271"/>
      <c r="BK232" s="140"/>
      <c r="BL232" s="215"/>
      <c r="BM232" s="215"/>
      <c r="BN232" s="215"/>
      <c r="BO232" s="271"/>
      <c r="BP232" s="134"/>
      <c r="BQ232" s="67"/>
      <c r="BR232" s="67"/>
      <c r="BS232" s="135"/>
      <c r="BT232" s="134"/>
      <c r="BU232" s="67"/>
      <c r="BV232" s="199"/>
      <c r="BW232" s="280"/>
      <c r="BX232" s="334" t="str">
        <f t="shared" si="28"/>
        <v/>
      </c>
      <c r="BY232" s="134"/>
      <c r="BZ232" s="67"/>
      <c r="CA232" s="67"/>
      <c r="CB232" s="67"/>
      <c r="CC232" s="67"/>
      <c r="CD232" s="252" t="str">
        <f t="shared" si="29"/>
        <v/>
      </c>
      <c r="CE232" s="197" t="str">
        <f t="shared" si="30"/>
        <v/>
      </c>
      <c r="CF232" s="327" t="str">
        <f t="shared" si="31"/>
        <v/>
      </c>
      <c r="CG232" s="72" t="str">
        <f t="shared" si="33"/>
        <v/>
      </c>
      <c r="CH232" s="95"/>
      <c r="CI232" s="27" t="e">
        <f>VLOOKUP(B232,Facility_Information!$B$6:$O$136,14,FALSE)</f>
        <v>#N/A</v>
      </c>
      <c r="CJ232">
        <f t="shared" si="26"/>
        <v>0</v>
      </c>
      <c r="CK232">
        <f t="shared" si="27"/>
        <v>0</v>
      </c>
      <c r="CL232">
        <f>IF(CK232&gt;0,SUM($CK$6:CK232),0)</f>
        <v>0</v>
      </c>
      <c r="CM232" s="182" t="str">
        <f t="shared" si="32"/>
        <v/>
      </c>
    </row>
    <row r="233" spans="1:91" ht="13" x14ac:dyDescent="0.3">
      <c r="A233" s="82"/>
      <c r="B233" s="251"/>
      <c r="C233" s="215"/>
      <c r="D233" s="215"/>
      <c r="E233" s="215"/>
      <c r="F233" s="215"/>
      <c r="G233" s="216"/>
      <c r="H233" s="217"/>
      <c r="I233" s="200"/>
      <c r="J233" s="264"/>
      <c r="K233" s="140"/>
      <c r="L233" s="135"/>
      <c r="M233" s="261"/>
      <c r="N233" s="172"/>
      <c r="O233" s="160"/>
      <c r="P233" s="161"/>
      <c r="Q233" s="141"/>
      <c r="R233" s="170"/>
      <c r="S233" s="140"/>
      <c r="T233" s="67"/>
      <c r="U233" s="67"/>
      <c r="V233" s="135"/>
      <c r="W233" s="140"/>
      <c r="X233" s="135"/>
      <c r="Y233" s="134"/>
      <c r="Z233" s="67"/>
      <c r="AA233" s="67"/>
      <c r="AB233" s="135"/>
      <c r="AC233" s="141"/>
      <c r="AD233" s="115"/>
      <c r="AE233" s="115"/>
      <c r="AF233" s="269"/>
      <c r="AG233" s="134"/>
      <c r="AH233" s="67"/>
      <c r="AI233" s="67"/>
      <c r="AJ233" s="135"/>
      <c r="AK233" s="140"/>
      <c r="AL233" s="215"/>
      <c r="AM233" s="215"/>
      <c r="AN233" s="215"/>
      <c r="AO233" s="215"/>
      <c r="AP233" s="271"/>
      <c r="AQ233" s="273"/>
      <c r="AR233" s="140"/>
      <c r="AS233" s="271"/>
      <c r="AT233" s="140"/>
      <c r="AU233" s="215"/>
      <c r="AV233" s="215"/>
      <c r="AW233" s="215"/>
      <c r="AX233" s="271"/>
      <c r="AY233" s="277"/>
      <c r="AZ233" s="218"/>
      <c r="BA233" s="218"/>
      <c r="BB233" s="332"/>
      <c r="BC233" s="134"/>
      <c r="BD233" s="67"/>
      <c r="BE233" s="199"/>
      <c r="BF233" s="280"/>
      <c r="BG233" s="261"/>
      <c r="BH233" s="271"/>
      <c r="BI233" s="140"/>
      <c r="BJ233" s="271"/>
      <c r="BK233" s="140"/>
      <c r="BL233" s="215"/>
      <c r="BM233" s="215"/>
      <c r="BN233" s="215"/>
      <c r="BO233" s="271"/>
      <c r="BP233" s="134"/>
      <c r="BQ233" s="67"/>
      <c r="BR233" s="67"/>
      <c r="BS233" s="135"/>
      <c r="BT233" s="134"/>
      <c r="BU233" s="67"/>
      <c r="BV233" s="199"/>
      <c r="BW233" s="280"/>
      <c r="BX233" s="334" t="str">
        <f t="shared" si="28"/>
        <v/>
      </c>
      <c r="BY233" s="134"/>
      <c r="BZ233" s="67"/>
      <c r="CA233" s="67"/>
      <c r="CB233" s="67"/>
      <c r="CC233" s="67"/>
      <c r="CD233" s="252" t="str">
        <f t="shared" si="29"/>
        <v/>
      </c>
      <c r="CE233" s="197" t="str">
        <f t="shared" si="30"/>
        <v/>
      </c>
      <c r="CF233" s="327" t="str">
        <f t="shared" si="31"/>
        <v/>
      </c>
      <c r="CG233" s="72" t="str">
        <f t="shared" si="33"/>
        <v/>
      </c>
      <c r="CH233" s="95"/>
      <c r="CI233" s="27" t="e">
        <f>VLOOKUP(B233,Facility_Information!$B$6:$O$136,14,FALSE)</f>
        <v>#N/A</v>
      </c>
      <c r="CJ233">
        <f t="shared" si="26"/>
        <v>0</v>
      </c>
      <c r="CK233">
        <f t="shared" si="27"/>
        <v>0</v>
      </c>
      <c r="CL233">
        <f>IF(CK233&gt;0,SUM($CK$6:CK233),0)</f>
        <v>0</v>
      </c>
      <c r="CM233" s="182" t="str">
        <f t="shared" si="32"/>
        <v/>
      </c>
    </row>
    <row r="234" spans="1:91" ht="13" x14ac:dyDescent="0.3">
      <c r="A234" s="82"/>
      <c r="B234" s="251"/>
      <c r="C234" s="215"/>
      <c r="D234" s="215"/>
      <c r="E234" s="215"/>
      <c r="F234" s="215"/>
      <c r="G234" s="216"/>
      <c r="H234" s="217"/>
      <c r="I234" s="200"/>
      <c r="J234" s="264"/>
      <c r="K234" s="140"/>
      <c r="L234" s="135"/>
      <c r="M234" s="261"/>
      <c r="N234" s="172"/>
      <c r="O234" s="160"/>
      <c r="P234" s="161"/>
      <c r="Q234" s="141"/>
      <c r="R234" s="170"/>
      <c r="S234" s="140"/>
      <c r="T234" s="67"/>
      <c r="U234" s="67"/>
      <c r="V234" s="135"/>
      <c r="W234" s="140"/>
      <c r="X234" s="135"/>
      <c r="Y234" s="134"/>
      <c r="Z234" s="67"/>
      <c r="AA234" s="67"/>
      <c r="AB234" s="135"/>
      <c r="AC234" s="141"/>
      <c r="AD234" s="115"/>
      <c r="AE234" s="115"/>
      <c r="AF234" s="269"/>
      <c r="AG234" s="134"/>
      <c r="AH234" s="67"/>
      <c r="AI234" s="67"/>
      <c r="AJ234" s="135"/>
      <c r="AK234" s="140"/>
      <c r="AL234" s="215"/>
      <c r="AM234" s="215"/>
      <c r="AN234" s="215"/>
      <c r="AO234" s="215"/>
      <c r="AP234" s="271"/>
      <c r="AQ234" s="273"/>
      <c r="AR234" s="140"/>
      <c r="AS234" s="271"/>
      <c r="AT234" s="140"/>
      <c r="AU234" s="215"/>
      <c r="AV234" s="215"/>
      <c r="AW234" s="215"/>
      <c r="AX234" s="271"/>
      <c r="AY234" s="277"/>
      <c r="AZ234" s="218"/>
      <c r="BA234" s="218"/>
      <c r="BB234" s="332"/>
      <c r="BC234" s="134"/>
      <c r="BD234" s="67"/>
      <c r="BE234" s="199"/>
      <c r="BF234" s="280"/>
      <c r="BG234" s="261"/>
      <c r="BH234" s="271"/>
      <c r="BI234" s="140"/>
      <c r="BJ234" s="271"/>
      <c r="BK234" s="140"/>
      <c r="BL234" s="215"/>
      <c r="BM234" s="215"/>
      <c r="BN234" s="215"/>
      <c r="BO234" s="271"/>
      <c r="BP234" s="134"/>
      <c r="BQ234" s="67"/>
      <c r="BR234" s="67"/>
      <c r="BS234" s="135"/>
      <c r="BT234" s="134"/>
      <c r="BU234" s="67"/>
      <c r="BV234" s="199"/>
      <c r="BW234" s="280"/>
      <c r="BX234" s="334" t="str">
        <f t="shared" si="28"/>
        <v/>
      </c>
      <c r="BY234" s="134"/>
      <c r="BZ234" s="67"/>
      <c r="CA234" s="67"/>
      <c r="CB234" s="67"/>
      <c r="CC234" s="67"/>
      <c r="CD234" s="252" t="str">
        <f t="shared" si="29"/>
        <v/>
      </c>
      <c r="CE234" s="197" t="str">
        <f t="shared" si="30"/>
        <v/>
      </c>
      <c r="CF234" s="327" t="str">
        <f t="shared" si="31"/>
        <v/>
      </c>
      <c r="CG234" s="72" t="str">
        <f t="shared" si="33"/>
        <v/>
      </c>
      <c r="CH234" s="95"/>
      <c r="CI234" s="27" t="e">
        <f>VLOOKUP(B234,Facility_Information!$B$6:$O$136,14,FALSE)</f>
        <v>#N/A</v>
      </c>
      <c r="CJ234">
        <f t="shared" si="26"/>
        <v>0</v>
      </c>
      <c r="CK234">
        <f t="shared" si="27"/>
        <v>0</v>
      </c>
      <c r="CL234">
        <f>IF(CK234&gt;0,SUM($CK$6:CK234),0)</f>
        <v>0</v>
      </c>
      <c r="CM234" s="182" t="str">
        <f t="shared" si="32"/>
        <v/>
      </c>
    </row>
    <row r="235" spans="1:91" ht="13" x14ac:dyDescent="0.3">
      <c r="A235" s="82"/>
      <c r="B235" s="251"/>
      <c r="C235" s="215"/>
      <c r="D235" s="215"/>
      <c r="E235" s="215"/>
      <c r="F235" s="215"/>
      <c r="G235" s="216"/>
      <c r="H235" s="217"/>
      <c r="I235" s="200"/>
      <c r="J235" s="264"/>
      <c r="K235" s="140"/>
      <c r="L235" s="135"/>
      <c r="M235" s="261"/>
      <c r="N235" s="172"/>
      <c r="O235" s="160"/>
      <c r="P235" s="161"/>
      <c r="Q235" s="141"/>
      <c r="R235" s="170"/>
      <c r="S235" s="140"/>
      <c r="T235" s="67"/>
      <c r="U235" s="67"/>
      <c r="V235" s="135"/>
      <c r="W235" s="140"/>
      <c r="X235" s="135"/>
      <c r="Y235" s="134"/>
      <c r="Z235" s="67"/>
      <c r="AA235" s="67"/>
      <c r="AB235" s="135"/>
      <c r="AC235" s="141"/>
      <c r="AD235" s="115"/>
      <c r="AE235" s="115"/>
      <c r="AF235" s="269"/>
      <c r="AG235" s="134"/>
      <c r="AH235" s="67"/>
      <c r="AI235" s="67"/>
      <c r="AJ235" s="135"/>
      <c r="AK235" s="140"/>
      <c r="AL235" s="215"/>
      <c r="AM235" s="215"/>
      <c r="AN235" s="215"/>
      <c r="AO235" s="215"/>
      <c r="AP235" s="271"/>
      <c r="AQ235" s="273"/>
      <c r="AR235" s="140"/>
      <c r="AS235" s="271"/>
      <c r="AT235" s="140"/>
      <c r="AU235" s="215"/>
      <c r="AV235" s="215"/>
      <c r="AW235" s="215"/>
      <c r="AX235" s="271"/>
      <c r="AY235" s="277"/>
      <c r="AZ235" s="218"/>
      <c r="BA235" s="218"/>
      <c r="BB235" s="332"/>
      <c r="BC235" s="134"/>
      <c r="BD235" s="67"/>
      <c r="BE235" s="199"/>
      <c r="BF235" s="280"/>
      <c r="BG235" s="261"/>
      <c r="BH235" s="271"/>
      <c r="BI235" s="140"/>
      <c r="BJ235" s="271"/>
      <c r="BK235" s="140"/>
      <c r="BL235" s="215"/>
      <c r="BM235" s="215"/>
      <c r="BN235" s="215"/>
      <c r="BO235" s="271"/>
      <c r="BP235" s="134"/>
      <c r="BQ235" s="67"/>
      <c r="BR235" s="67"/>
      <c r="BS235" s="135"/>
      <c r="BT235" s="134"/>
      <c r="BU235" s="67"/>
      <c r="BV235" s="199"/>
      <c r="BW235" s="280"/>
      <c r="BX235" s="334" t="str">
        <f t="shared" si="28"/>
        <v/>
      </c>
      <c r="BY235" s="134"/>
      <c r="BZ235" s="67"/>
      <c r="CA235" s="67"/>
      <c r="CB235" s="67"/>
      <c r="CC235" s="67"/>
      <c r="CD235" s="252" t="str">
        <f t="shared" si="29"/>
        <v/>
      </c>
      <c r="CE235" s="197" t="str">
        <f t="shared" si="30"/>
        <v/>
      </c>
      <c r="CF235" s="327" t="str">
        <f t="shared" si="31"/>
        <v/>
      </c>
      <c r="CG235" s="72" t="str">
        <f t="shared" si="33"/>
        <v/>
      </c>
      <c r="CH235" s="95"/>
      <c r="CI235" s="27" t="e">
        <f>VLOOKUP(B235,Facility_Information!$B$6:$O$136,14,FALSE)</f>
        <v>#N/A</v>
      </c>
      <c r="CJ235">
        <f t="shared" si="26"/>
        <v>0</v>
      </c>
      <c r="CK235">
        <f t="shared" si="27"/>
        <v>0</v>
      </c>
      <c r="CL235">
        <f>IF(CK235&gt;0,SUM($CK$6:CK235),0)</f>
        <v>0</v>
      </c>
      <c r="CM235" s="182" t="str">
        <f t="shared" si="32"/>
        <v/>
      </c>
    </row>
    <row r="236" spans="1:91" ht="13" x14ac:dyDescent="0.3">
      <c r="A236" s="82"/>
      <c r="B236" s="251"/>
      <c r="C236" s="215"/>
      <c r="D236" s="215"/>
      <c r="E236" s="215"/>
      <c r="F236" s="215"/>
      <c r="G236" s="216"/>
      <c r="H236" s="217"/>
      <c r="I236" s="200"/>
      <c r="J236" s="264"/>
      <c r="K236" s="140"/>
      <c r="L236" s="135"/>
      <c r="M236" s="261"/>
      <c r="N236" s="172"/>
      <c r="O236" s="160"/>
      <c r="P236" s="161"/>
      <c r="Q236" s="141"/>
      <c r="R236" s="170"/>
      <c r="S236" s="140"/>
      <c r="T236" s="67"/>
      <c r="U236" s="67"/>
      <c r="V236" s="135"/>
      <c r="W236" s="140"/>
      <c r="X236" s="135"/>
      <c r="Y236" s="134"/>
      <c r="Z236" s="67"/>
      <c r="AA236" s="67"/>
      <c r="AB236" s="135"/>
      <c r="AC236" s="141"/>
      <c r="AD236" s="115"/>
      <c r="AE236" s="115"/>
      <c r="AF236" s="269"/>
      <c r="AG236" s="134"/>
      <c r="AH236" s="67"/>
      <c r="AI236" s="67"/>
      <c r="AJ236" s="135"/>
      <c r="AK236" s="140"/>
      <c r="AL236" s="215"/>
      <c r="AM236" s="215"/>
      <c r="AN236" s="215"/>
      <c r="AO236" s="215"/>
      <c r="AP236" s="271"/>
      <c r="AQ236" s="273"/>
      <c r="AR236" s="140"/>
      <c r="AS236" s="271"/>
      <c r="AT236" s="140"/>
      <c r="AU236" s="215"/>
      <c r="AV236" s="215"/>
      <c r="AW236" s="215"/>
      <c r="AX236" s="271"/>
      <c r="AY236" s="277"/>
      <c r="AZ236" s="218"/>
      <c r="BA236" s="218"/>
      <c r="BB236" s="332"/>
      <c r="BC236" s="134"/>
      <c r="BD236" s="67"/>
      <c r="BE236" s="199"/>
      <c r="BF236" s="280"/>
      <c r="BG236" s="261"/>
      <c r="BH236" s="271"/>
      <c r="BI236" s="140"/>
      <c r="BJ236" s="271"/>
      <c r="BK236" s="140"/>
      <c r="BL236" s="215"/>
      <c r="BM236" s="215"/>
      <c r="BN236" s="215"/>
      <c r="BO236" s="271"/>
      <c r="BP236" s="134"/>
      <c r="BQ236" s="67"/>
      <c r="BR236" s="67"/>
      <c r="BS236" s="135"/>
      <c r="BT236" s="134"/>
      <c r="BU236" s="67"/>
      <c r="BV236" s="199"/>
      <c r="BW236" s="280"/>
      <c r="BX236" s="334" t="str">
        <f t="shared" si="28"/>
        <v/>
      </c>
      <c r="BY236" s="134"/>
      <c r="BZ236" s="67"/>
      <c r="CA236" s="67"/>
      <c r="CB236" s="67"/>
      <c r="CC236" s="67"/>
      <c r="CD236" s="252" t="str">
        <f t="shared" si="29"/>
        <v/>
      </c>
      <c r="CE236" s="197" t="str">
        <f t="shared" si="30"/>
        <v/>
      </c>
      <c r="CF236" s="327" t="str">
        <f t="shared" si="31"/>
        <v/>
      </c>
      <c r="CG236" s="72" t="str">
        <f t="shared" si="33"/>
        <v/>
      </c>
      <c r="CH236" s="95"/>
      <c r="CI236" s="27" t="e">
        <f>VLOOKUP(B236,Facility_Information!$B$6:$O$136,14,FALSE)</f>
        <v>#N/A</v>
      </c>
      <c r="CJ236">
        <f t="shared" si="26"/>
        <v>0</v>
      </c>
      <c r="CK236">
        <f t="shared" si="27"/>
        <v>0</v>
      </c>
      <c r="CL236">
        <f>IF(CK236&gt;0,SUM($CK$6:CK236),0)</f>
        <v>0</v>
      </c>
      <c r="CM236" s="182" t="str">
        <f t="shared" si="32"/>
        <v/>
      </c>
    </row>
    <row r="237" spans="1:91" ht="13" x14ac:dyDescent="0.3">
      <c r="A237" s="82"/>
      <c r="B237" s="251"/>
      <c r="C237" s="215"/>
      <c r="D237" s="215"/>
      <c r="E237" s="215"/>
      <c r="F237" s="215"/>
      <c r="G237" s="216"/>
      <c r="H237" s="217"/>
      <c r="I237" s="200"/>
      <c r="J237" s="264"/>
      <c r="K237" s="140"/>
      <c r="L237" s="135"/>
      <c r="M237" s="261"/>
      <c r="N237" s="172"/>
      <c r="O237" s="160"/>
      <c r="P237" s="161"/>
      <c r="Q237" s="141"/>
      <c r="R237" s="170"/>
      <c r="S237" s="140"/>
      <c r="T237" s="67"/>
      <c r="U237" s="67"/>
      <c r="V237" s="135"/>
      <c r="W237" s="140"/>
      <c r="X237" s="135"/>
      <c r="Y237" s="134"/>
      <c r="Z237" s="67"/>
      <c r="AA237" s="67"/>
      <c r="AB237" s="135"/>
      <c r="AC237" s="141"/>
      <c r="AD237" s="115"/>
      <c r="AE237" s="115"/>
      <c r="AF237" s="269"/>
      <c r="AG237" s="134"/>
      <c r="AH237" s="67"/>
      <c r="AI237" s="67"/>
      <c r="AJ237" s="135"/>
      <c r="AK237" s="140"/>
      <c r="AL237" s="215"/>
      <c r="AM237" s="215"/>
      <c r="AN237" s="215"/>
      <c r="AO237" s="215"/>
      <c r="AP237" s="271"/>
      <c r="AQ237" s="273"/>
      <c r="AR237" s="140"/>
      <c r="AS237" s="271"/>
      <c r="AT237" s="140"/>
      <c r="AU237" s="215"/>
      <c r="AV237" s="215"/>
      <c r="AW237" s="215"/>
      <c r="AX237" s="271"/>
      <c r="AY237" s="277"/>
      <c r="AZ237" s="218"/>
      <c r="BA237" s="218"/>
      <c r="BB237" s="332"/>
      <c r="BC237" s="134"/>
      <c r="BD237" s="67"/>
      <c r="BE237" s="199"/>
      <c r="BF237" s="280"/>
      <c r="BG237" s="261"/>
      <c r="BH237" s="271"/>
      <c r="BI237" s="140"/>
      <c r="BJ237" s="271"/>
      <c r="BK237" s="140"/>
      <c r="BL237" s="215"/>
      <c r="BM237" s="215"/>
      <c r="BN237" s="215"/>
      <c r="BO237" s="271"/>
      <c r="BP237" s="134"/>
      <c r="BQ237" s="67"/>
      <c r="BR237" s="67"/>
      <c r="BS237" s="135"/>
      <c r="BT237" s="134"/>
      <c r="BU237" s="67"/>
      <c r="BV237" s="199"/>
      <c r="BW237" s="280"/>
      <c r="BX237" s="334" t="str">
        <f t="shared" si="28"/>
        <v/>
      </c>
      <c r="BY237" s="134"/>
      <c r="BZ237" s="67"/>
      <c r="CA237" s="67"/>
      <c r="CB237" s="67"/>
      <c r="CC237" s="67"/>
      <c r="CD237" s="252" t="str">
        <f t="shared" si="29"/>
        <v/>
      </c>
      <c r="CE237" s="197" t="str">
        <f t="shared" si="30"/>
        <v/>
      </c>
      <c r="CF237" s="327" t="str">
        <f t="shared" si="31"/>
        <v/>
      </c>
      <c r="CG237" s="72" t="str">
        <f t="shared" si="33"/>
        <v/>
      </c>
      <c r="CH237" s="95"/>
      <c r="CI237" s="27" t="e">
        <f>VLOOKUP(B237,Facility_Information!$B$6:$O$136,14,FALSE)</f>
        <v>#N/A</v>
      </c>
      <c r="CJ237">
        <f t="shared" si="26"/>
        <v>0</v>
      </c>
      <c r="CK237">
        <f t="shared" si="27"/>
        <v>0</v>
      </c>
      <c r="CL237">
        <f>IF(CK237&gt;0,SUM($CK$6:CK237),0)</f>
        <v>0</v>
      </c>
      <c r="CM237" s="182" t="str">
        <f t="shared" si="32"/>
        <v/>
      </c>
    </row>
    <row r="238" spans="1:91" ht="13" x14ac:dyDescent="0.3">
      <c r="A238" s="82"/>
      <c r="B238" s="251"/>
      <c r="C238" s="215"/>
      <c r="D238" s="215"/>
      <c r="E238" s="215"/>
      <c r="F238" s="215"/>
      <c r="G238" s="216"/>
      <c r="H238" s="217"/>
      <c r="I238" s="200"/>
      <c r="J238" s="264"/>
      <c r="K238" s="140"/>
      <c r="L238" s="135"/>
      <c r="M238" s="261"/>
      <c r="N238" s="172"/>
      <c r="O238" s="160"/>
      <c r="P238" s="161"/>
      <c r="Q238" s="141"/>
      <c r="R238" s="170"/>
      <c r="S238" s="140"/>
      <c r="T238" s="67"/>
      <c r="U238" s="67"/>
      <c r="V238" s="135"/>
      <c r="W238" s="140"/>
      <c r="X238" s="135"/>
      <c r="Y238" s="134"/>
      <c r="Z238" s="67"/>
      <c r="AA238" s="67"/>
      <c r="AB238" s="135"/>
      <c r="AC238" s="141"/>
      <c r="AD238" s="115"/>
      <c r="AE238" s="115"/>
      <c r="AF238" s="269"/>
      <c r="AG238" s="134"/>
      <c r="AH238" s="67"/>
      <c r="AI238" s="67"/>
      <c r="AJ238" s="135"/>
      <c r="AK238" s="140"/>
      <c r="AL238" s="215"/>
      <c r="AM238" s="215"/>
      <c r="AN238" s="215"/>
      <c r="AO238" s="215"/>
      <c r="AP238" s="271"/>
      <c r="AQ238" s="273"/>
      <c r="AR238" s="140"/>
      <c r="AS238" s="271"/>
      <c r="AT238" s="140"/>
      <c r="AU238" s="215"/>
      <c r="AV238" s="215"/>
      <c r="AW238" s="215"/>
      <c r="AX238" s="271"/>
      <c r="AY238" s="277"/>
      <c r="AZ238" s="218"/>
      <c r="BA238" s="218"/>
      <c r="BB238" s="332"/>
      <c r="BC238" s="134"/>
      <c r="BD238" s="67"/>
      <c r="BE238" s="199"/>
      <c r="BF238" s="280"/>
      <c r="BG238" s="261"/>
      <c r="BH238" s="271"/>
      <c r="BI238" s="140"/>
      <c r="BJ238" s="271"/>
      <c r="BK238" s="140"/>
      <c r="BL238" s="215"/>
      <c r="BM238" s="215"/>
      <c r="BN238" s="215"/>
      <c r="BO238" s="271"/>
      <c r="BP238" s="134"/>
      <c r="BQ238" s="67"/>
      <c r="BR238" s="67"/>
      <c r="BS238" s="135"/>
      <c r="BT238" s="134"/>
      <c r="BU238" s="67"/>
      <c r="BV238" s="199"/>
      <c r="BW238" s="280"/>
      <c r="BX238" s="334" t="str">
        <f t="shared" si="28"/>
        <v/>
      </c>
      <c r="BY238" s="134"/>
      <c r="BZ238" s="67"/>
      <c r="CA238" s="67"/>
      <c r="CB238" s="67"/>
      <c r="CC238" s="67"/>
      <c r="CD238" s="252" t="str">
        <f t="shared" si="29"/>
        <v/>
      </c>
      <c r="CE238" s="197" t="str">
        <f t="shared" si="30"/>
        <v/>
      </c>
      <c r="CF238" s="327" t="str">
        <f t="shared" si="31"/>
        <v/>
      </c>
      <c r="CG238" s="72" t="str">
        <f t="shared" si="33"/>
        <v/>
      </c>
      <c r="CH238" s="95"/>
      <c r="CI238" s="27" t="e">
        <f>VLOOKUP(B238,Facility_Information!$B$6:$O$136,14,FALSE)</f>
        <v>#N/A</v>
      </c>
      <c r="CJ238">
        <f t="shared" si="26"/>
        <v>0</v>
      </c>
      <c r="CK238">
        <f t="shared" si="27"/>
        <v>0</v>
      </c>
      <c r="CL238">
        <f>IF(CK238&gt;0,SUM($CK$6:CK238),0)</f>
        <v>0</v>
      </c>
      <c r="CM238" s="182" t="str">
        <f t="shared" si="32"/>
        <v/>
      </c>
    </row>
    <row r="239" spans="1:91" ht="13" x14ac:dyDescent="0.3">
      <c r="A239" s="82"/>
      <c r="B239" s="251"/>
      <c r="C239" s="215"/>
      <c r="D239" s="215"/>
      <c r="E239" s="215"/>
      <c r="F239" s="215"/>
      <c r="G239" s="216"/>
      <c r="H239" s="217"/>
      <c r="I239" s="200"/>
      <c r="J239" s="264"/>
      <c r="K239" s="140"/>
      <c r="L239" s="135"/>
      <c r="M239" s="261"/>
      <c r="N239" s="172"/>
      <c r="O239" s="160"/>
      <c r="P239" s="161"/>
      <c r="Q239" s="141"/>
      <c r="R239" s="170"/>
      <c r="S239" s="140"/>
      <c r="T239" s="67"/>
      <c r="U239" s="67"/>
      <c r="V239" s="135"/>
      <c r="W239" s="140"/>
      <c r="X239" s="135"/>
      <c r="Y239" s="134"/>
      <c r="Z239" s="67"/>
      <c r="AA239" s="67"/>
      <c r="AB239" s="135"/>
      <c r="AC239" s="141"/>
      <c r="AD239" s="115"/>
      <c r="AE239" s="115"/>
      <c r="AF239" s="269"/>
      <c r="AG239" s="134"/>
      <c r="AH239" s="67"/>
      <c r="AI239" s="67"/>
      <c r="AJ239" s="135"/>
      <c r="AK239" s="140"/>
      <c r="AL239" s="215"/>
      <c r="AM239" s="215"/>
      <c r="AN239" s="215"/>
      <c r="AO239" s="215"/>
      <c r="AP239" s="271"/>
      <c r="AQ239" s="273"/>
      <c r="AR239" s="140"/>
      <c r="AS239" s="271"/>
      <c r="AT239" s="140"/>
      <c r="AU239" s="215"/>
      <c r="AV239" s="215"/>
      <c r="AW239" s="215"/>
      <c r="AX239" s="271"/>
      <c r="AY239" s="277"/>
      <c r="AZ239" s="218"/>
      <c r="BA239" s="218"/>
      <c r="BB239" s="332"/>
      <c r="BC239" s="134"/>
      <c r="BD239" s="67"/>
      <c r="BE239" s="199"/>
      <c r="BF239" s="280"/>
      <c r="BG239" s="261"/>
      <c r="BH239" s="271"/>
      <c r="BI239" s="140"/>
      <c r="BJ239" s="271"/>
      <c r="BK239" s="140"/>
      <c r="BL239" s="215"/>
      <c r="BM239" s="215"/>
      <c r="BN239" s="215"/>
      <c r="BO239" s="271"/>
      <c r="BP239" s="134"/>
      <c r="BQ239" s="67"/>
      <c r="BR239" s="67"/>
      <c r="BS239" s="135"/>
      <c r="BT239" s="134"/>
      <c r="BU239" s="67"/>
      <c r="BV239" s="199"/>
      <c r="BW239" s="280"/>
      <c r="BX239" s="334" t="str">
        <f t="shared" si="28"/>
        <v/>
      </c>
      <c r="BY239" s="134"/>
      <c r="BZ239" s="67"/>
      <c r="CA239" s="67"/>
      <c r="CB239" s="67"/>
      <c r="CC239" s="67"/>
      <c r="CD239" s="252" t="str">
        <f t="shared" si="29"/>
        <v/>
      </c>
      <c r="CE239" s="197" t="str">
        <f t="shared" si="30"/>
        <v/>
      </c>
      <c r="CF239" s="327" t="str">
        <f t="shared" si="31"/>
        <v/>
      </c>
      <c r="CG239" s="72" t="str">
        <f t="shared" si="33"/>
        <v/>
      </c>
      <c r="CH239" s="95"/>
      <c r="CI239" s="27" t="e">
        <f>VLOOKUP(B239,Facility_Information!$B$6:$O$136,14,FALSE)</f>
        <v>#N/A</v>
      </c>
      <c r="CJ239">
        <f t="shared" si="26"/>
        <v>0</v>
      </c>
      <c r="CK239">
        <f t="shared" si="27"/>
        <v>0</v>
      </c>
      <c r="CL239">
        <f>IF(CK239&gt;0,SUM($CK$6:CK239),0)</f>
        <v>0</v>
      </c>
      <c r="CM239" s="182" t="str">
        <f t="shared" si="32"/>
        <v/>
      </c>
    </row>
    <row r="240" spans="1:91" ht="13" x14ac:dyDescent="0.3">
      <c r="A240" s="82"/>
      <c r="B240" s="251"/>
      <c r="C240" s="215"/>
      <c r="D240" s="215"/>
      <c r="E240" s="215"/>
      <c r="F240" s="215"/>
      <c r="G240" s="216"/>
      <c r="H240" s="217"/>
      <c r="I240" s="200"/>
      <c r="J240" s="264"/>
      <c r="K240" s="140"/>
      <c r="L240" s="135"/>
      <c r="M240" s="261"/>
      <c r="N240" s="172"/>
      <c r="O240" s="160"/>
      <c r="P240" s="161"/>
      <c r="Q240" s="141"/>
      <c r="R240" s="170"/>
      <c r="S240" s="140"/>
      <c r="T240" s="67"/>
      <c r="U240" s="67"/>
      <c r="V240" s="135"/>
      <c r="W240" s="140"/>
      <c r="X240" s="135"/>
      <c r="Y240" s="134"/>
      <c r="Z240" s="67"/>
      <c r="AA240" s="67"/>
      <c r="AB240" s="135"/>
      <c r="AC240" s="141"/>
      <c r="AD240" s="115"/>
      <c r="AE240" s="115"/>
      <c r="AF240" s="269"/>
      <c r="AG240" s="134"/>
      <c r="AH240" s="67"/>
      <c r="AI240" s="67"/>
      <c r="AJ240" s="135"/>
      <c r="AK240" s="140"/>
      <c r="AL240" s="215"/>
      <c r="AM240" s="215"/>
      <c r="AN240" s="215"/>
      <c r="AO240" s="215"/>
      <c r="AP240" s="271"/>
      <c r="AQ240" s="273"/>
      <c r="AR240" s="140"/>
      <c r="AS240" s="271"/>
      <c r="AT240" s="140"/>
      <c r="AU240" s="215"/>
      <c r="AV240" s="215"/>
      <c r="AW240" s="215"/>
      <c r="AX240" s="271"/>
      <c r="AY240" s="277"/>
      <c r="AZ240" s="218"/>
      <c r="BA240" s="218"/>
      <c r="BB240" s="332"/>
      <c r="BC240" s="134"/>
      <c r="BD240" s="67"/>
      <c r="BE240" s="199"/>
      <c r="BF240" s="280"/>
      <c r="BG240" s="261"/>
      <c r="BH240" s="271"/>
      <c r="BI240" s="140"/>
      <c r="BJ240" s="271"/>
      <c r="BK240" s="140"/>
      <c r="BL240" s="215"/>
      <c r="BM240" s="215"/>
      <c r="BN240" s="215"/>
      <c r="BO240" s="271"/>
      <c r="BP240" s="134"/>
      <c r="BQ240" s="67"/>
      <c r="BR240" s="67"/>
      <c r="BS240" s="135"/>
      <c r="BT240" s="134"/>
      <c r="BU240" s="67"/>
      <c r="BV240" s="199"/>
      <c r="BW240" s="280"/>
      <c r="BX240" s="334" t="str">
        <f t="shared" si="28"/>
        <v/>
      </c>
      <c r="BY240" s="134"/>
      <c r="BZ240" s="67"/>
      <c r="CA240" s="67"/>
      <c r="CB240" s="67"/>
      <c r="CC240" s="67"/>
      <c r="CD240" s="252" t="str">
        <f t="shared" si="29"/>
        <v/>
      </c>
      <c r="CE240" s="197" t="str">
        <f t="shared" si="30"/>
        <v/>
      </c>
      <c r="CF240" s="327" t="str">
        <f t="shared" si="31"/>
        <v/>
      </c>
      <c r="CG240" s="72" t="str">
        <f t="shared" si="33"/>
        <v/>
      </c>
      <c r="CH240" s="95"/>
      <c r="CI240" s="27" t="e">
        <f>VLOOKUP(B240,Facility_Information!$B$6:$O$136,14,FALSE)</f>
        <v>#N/A</v>
      </c>
      <c r="CJ240">
        <f t="shared" si="26"/>
        <v>0</v>
      </c>
      <c r="CK240">
        <f t="shared" si="27"/>
        <v>0</v>
      </c>
      <c r="CL240">
        <f>IF(CK240&gt;0,SUM($CK$6:CK240),0)</f>
        <v>0</v>
      </c>
      <c r="CM240" s="182" t="str">
        <f t="shared" si="32"/>
        <v/>
      </c>
    </row>
    <row r="241" spans="1:91" ht="13" x14ac:dyDescent="0.3">
      <c r="A241" s="82"/>
      <c r="B241" s="251"/>
      <c r="C241" s="215"/>
      <c r="D241" s="215"/>
      <c r="E241" s="215"/>
      <c r="F241" s="215"/>
      <c r="G241" s="216"/>
      <c r="H241" s="217"/>
      <c r="I241" s="200"/>
      <c r="J241" s="264"/>
      <c r="K241" s="140"/>
      <c r="L241" s="135"/>
      <c r="M241" s="261"/>
      <c r="N241" s="172"/>
      <c r="O241" s="160"/>
      <c r="P241" s="161"/>
      <c r="Q241" s="141"/>
      <c r="R241" s="170"/>
      <c r="S241" s="140"/>
      <c r="T241" s="67"/>
      <c r="U241" s="67"/>
      <c r="V241" s="135"/>
      <c r="W241" s="140"/>
      <c r="X241" s="135"/>
      <c r="Y241" s="134"/>
      <c r="Z241" s="67"/>
      <c r="AA241" s="67"/>
      <c r="AB241" s="135"/>
      <c r="AC241" s="141"/>
      <c r="AD241" s="115"/>
      <c r="AE241" s="115"/>
      <c r="AF241" s="269"/>
      <c r="AG241" s="134"/>
      <c r="AH241" s="67"/>
      <c r="AI241" s="67"/>
      <c r="AJ241" s="135"/>
      <c r="AK241" s="140"/>
      <c r="AL241" s="215"/>
      <c r="AM241" s="215"/>
      <c r="AN241" s="215"/>
      <c r="AO241" s="215"/>
      <c r="AP241" s="271"/>
      <c r="AQ241" s="273"/>
      <c r="AR241" s="140"/>
      <c r="AS241" s="271"/>
      <c r="AT241" s="140"/>
      <c r="AU241" s="215"/>
      <c r="AV241" s="215"/>
      <c r="AW241" s="215"/>
      <c r="AX241" s="271"/>
      <c r="AY241" s="277"/>
      <c r="AZ241" s="218"/>
      <c r="BA241" s="218"/>
      <c r="BB241" s="332"/>
      <c r="BC241" s="134"/>
      <c r="BD241" s="67"/>
      <c r="BE241" s="199"/>
      <c r="BF241" s="280"/>
      <c r="BG241" s="261"/>
      <c r="BH241" s="271"/>
      <c r="BI241" s="140"/>
      <c r="BJ241" s="271"/>
      <c r="BK241" s="140"/>
      <c r="BL241" s="215"/>
      <c r="BM241" s="215"/>
      <c r="BN241" s="215"/>
      <c r="BO241" s="271"/>
      <c r="BP241" s="134"/>
      <c r="BQ241" s="67"/>
      <c r="BR241" s="67"/>
      <c r="BS241" s="135"/>
      <c r="BT241" s="134"/>
      <c r="BU241" s="67"/>
      <c r="BV241" s="199"/>
      <c r="BW241" s="280"/>
      <c r="BX241" s="334" t="str">
        <f t="shared" si="28"/>
        <v/>
      </c>
      <c r="BY241" s="134"/>
      <c r="BZ241" s="67"/>
      <c r="CA241" s="67"/>
      <c r="CB241" s="67"/>
      <c r="CC241" s="67"/>
      <c r="CD241" s="252" t="str">
        <f t="shared" si="29"/>
        <v/>
      </c>
      <c r="CE241" s="197" t="str">
        <f t="shared" si="30"/>
        <v/>
      </c>
      <c r="CF241" s="327" t="str">
        <f t="shared" si="31"/>
        <v/>
      </c>
      <c r="CG241" s="72" t="str">
        <f t="shared" si="33"/>
        <v/>
      </c>
      <c r="CH241" s="95"/>
      <c r="CI241" s="27" t="e">
        <f>VLOOKUP(B241,Facility_Information!$B$6:$O$136,14,FALSE)</f>
        <v>#N/A</v>
      </c>
      <c r="CJ241">
        <f t="shared" si="26"/>
        <v>0</v>
      </c>
      <c r="CK241">
        <f t="shared" si="27"/>
        <v>0</v>
      </c>
      <c r="CL241">
        <f>IF(CK241&gt;0,SUM($CK$6:CK241),0)</f>
        <v>0</v>
      </c>
      <c r="CM241" s="182" t="str">
        <f t="shared" si="32"/>
        <v/>
      </c>
    </row>
    <row r="242" spans="1:91" ht="13" x14ac:dyDescent="0.3">
      <c r="A242" s="82"/>
      <c r="B242" s="251"/>
      <c r="C242" s="215"/>
      <c r="D242" s="215"/>
      <c r="E242" s="215"/>
      <c r="F242" s="215"/>
      <c r="G242" s="216"/>
      <c r="H242" s="217"/>
      <c r="I242" s="200"/>
      <c r="J242" s="264"/>
      <c r="K242" s="140"/>
      <c r="L242" s="135"/>
      <c r="M242" s="261"/>
      <c r="N242" s="172"/>
      <c r="O242" s="160"/>
      <c r="P242" s="161"/>
      <c r="Q242" s="141"/>
      <c r="R242" s="170"/>
      <c r="S242" s="140"/>
      <c r="T242" s="67"/>
      <c r="U242" s="67"/>
      <c r="V242" s="135"/>
      <c r="W242" s="140"/>
      <c r="X242" s="135"/>
      <c r="Y242" s="134"/>
      <c r="Z242" s="67"/>
      <c r="AA242" s="67"/>
      <c r="AB242" s="135"/>
      <c r="AC242" s="141"/>
      <c r="AD242" s="115"/>
      <c r="AE242" s="115"/>
      <c r="AF242" s="269"/>
      <c r="AG242" s="134"/>
      <c r="AH242" s="67"/>
      <c r="AI242" s="67"/>
      <c r="AJ242" s="135"/>
      <c r="AK242" s="140"/>
      <c r="AL242" s="215"/>
      <c r="AM242" s="215"/>
      <c r="AN242" s="215"/>
      <c r="AO242" s="215"/>
      <c r="AP242" s="271"/>
      <c r="AQ242" s="273"/>
      <c r="AR242" s="140"/>
      <c r="AS242" s="271"/>
      <c r="AT242" s="140"/>
      <c r="AU242" s="215"/>
      <c r="AV242" s="215"/>
      <c r="AW242" s="215"/>
      <c r="AX242" s="271"/>
      <c r="AY242" s="277"/>
      <c r="AZ242" s="218"/>
      <c r="BA242" s="218"/>
      <c r="BB242" s="332"/>
      <c r="BC242" s="134"/>
      <c r="BD242" s="67"/>
      <c r="BE242" s="199"/>
      <c r="BF242" s="280"/>
      <c r="BG242" s="261"/>
      <c r="BH242" s="271"/>
      <c r="BI242" s="140"/>
      <c r="BJ242" s="271"/>
      <c r="BK242" s="140"/>
      <c r="BL242" s="215"/>
      <c r="BM242" s="215"/>
      <c r="BN242" s="215"/>
      <c r="BO242" s="271"/>
      <c r="BP242" s="134"/>
      <c r="BQ242" s="67"/>
      <c r="BR242" s="67"/>
      <c r="BS242" s="135"/>
      <c r="BT242" s="134"/>
      <c r="BU242" s="67"/>
      <c r="BV242" s="199"/>
      <c r="BW242" s="280"/>
      <c r="BX242" s="334" t="str">
        <f t="shared" si="28"/>
        <v/>
      </c>
      <c r="BY242" s="134"/>
      <c r="BZ242" s="67"/>
      <c r="CA242" s="67"/>
      <c r="CB242" s="67"/>
      <c r="CC242" s="67"/>
      <c r="CD242" s="252" t="str">
        <f t="shared" si="29"/>
        <v/>
      </c>
      <c r="CE242" s="197" t="str">
        <f t="shared" si="30"/>
        <v/>
      </c>
      <c r="CF242" s="327" t="str">
        <f t="shared" si="31"/>
        <v/>
      </c>
      <c r="CG242" s="72" t="str">
        <f t="shared" si="33"/>
        <v/>
      </c>
      <c r="CH242" s="95"/>
      <c r="CI242" s="27" t="e">
        <f>VLOOKUP(B242,Facility_Information!$B$6:$O$136,14,FALSE)</f>
        <v>#N/A</v>
      </c>
      <c r="CJ242">
        <f t="shared" si="26"/>
        <v>0</v>
      </c>
      <c r="CK242">
        <f t="shared" si="27"/>
        <v>0</v>
      </c>
      <c r="CL242">
        <f>IF(CK242&gt;0,SUM($CK$6:CK242),0)</f>
        <v>0</v>
      </c>
      <c r="CM242" s="182" t="str">
        <f t="shared" si="32"/>
        <v/>
      </c>
    </row>
    <row r="243" spans="1:91" ht="13" x14ac:dyDescent="0.3">
      <c r="A243" s="82"/>
      <c r="B243" s="251"/>
      <c r="C243" s="215"/>
      <c r="D243" s="215"/>
      <c r="E243" s="215"/>
      <c r="F243" s="215"/>
      <c r="G243" s="216"/>
      <c r="H243" s="217"/>
      <c r="I243" s="200"/>
      <c r="J243" s="264"/>
      <c r="K243" s="140"/>
      <c r="L243" s="135"/>
      <c r="M243" s="261"/>
      <c r="N243" s="172"/>
      <c r="O243" s="160"/>
      <c r="P243" s="161"/>
      <c r="Q243" s="141"/>
      <c r="R243" s="170"/>
      <c r="S243" s="140"/>
      <c r="T243" s="67"/>
      <c r="U243" s="67"/>
      <c r="V243" s="135"/>
      <c r="W243" s="140"/>
      <c r="X243" s="135"/>
      <c r="Y243" s="134"/>
      <c r="Z243" s="67"/>
      <c r="AA243" s="67"/>
      <c r="AB243" s="135"/>
      <c r="AC243" s="141"/>
      <c r="AD243" s="115"/>
      <c r="AE243" s="115"/>
      <c r="AF243" s="269"/>
      <c r="AG243" s="134"/>
      <c r="AH243" s="67"/>
      <c r="AI243" s="67"/>
      <c r="AJ243" s="135"/>
      <c r="AK243" s="140"/>
      <c r="AL243" s="215"/>
      <c r="AM243" s="215"/>
      <c r="AN243" s="215"/>
      <c r="AO243" s="215"/>
      <c r="AP243" s="271"/>
      <c r="AQ243" s="273"/>
      <c r="AR243" s="140"/>
      <c r="AS243" s="271"/>
      <c r="AT243" s="140"/>
      <c r="AU243" s="215"/>
      <c r="AV243" s="215"/>
      <c r="AW243" s="215"/>
      <c r="AX243" s="271"/>
      <c r="AY243" s="277"/>
      <c r="AZ243" s="218"/>
      <c r="BA243" s="218"/>
      <c r="BB243" s="332"/>
      <c r="BC243" s="134"/>
      <c r="BD243" s="67"/>
      <c r="BE243" s="199"/>
      <c r="BF243" s="280"/>
      <c r="BG243" s="261"/>
      <c r="BH243" s="271"/>
      <c r="BI243" s="140"/>
      <c r="BJ243" s="271"/>
      <c r="BK243" s="140"/>
      <c r="BL243" s="215"/>
      <c r="BM243" s="215"/>
      <c r="BN243" s="215"/>
      <c r="BO243" s="271"/>
      <c r="BP243" s="134"/>
      <c r="BQ243" s="67"/>
      <c r="BR243" s="67"/>
      <c r="BS243" s="135"/>
      <c r="BT243" s="134"/>
      <c r="BU243" s="67"/>
      <c r="BV243" s="199"/>
      <c r="BW243" s="280"/>
      <c r="BX243" s="334" t="str">
        <f t="shared" si="28"/>
        <v/>
      </c>
      <c r="BY243" s="134"/>
      <c r="BZ243" s="67"/>
      <c r="CA243" s="67"/>
      <c r="CB243" s="67"/>
      <c r="CC243" s="67"/>
      <c r="CD243" s="252" t="str">
        <f t="shared" si="29"/>
        <v/>
      </c>
      <c r="CE243" s="197" t="str">
        <f t="shared" si="30"/>
        <v/>
      </c>
      <c r="CF243" s="327" t="str">
        <f t="shared" si="31"/>
        <v/>
      </c>
      <c r="CG243" s="72" t="str">
        <f t="shared" si="33"/>
        <v/>
      </c>
      <c r="CH243" s="95"/>
      <c r="CI243" s="27" t="e">
        <f>VLOOKUP(B243,Facility_Information!$B$6:$O$136,14,FALSE)</f>
        <v>#N/A</v>
      </c>
      <c r="CJ243">
        <f t="shared" si="26"/>
        <v>0</v>
      </c>
      <c r="CK243">
        <f t="shared" si="27"/>
        <v>0</v>
      </c>
      <c r="CL243">
        <f>IF(CK243&gt;0,SUM($CK$6:CK243),0)</f>
        <v>0</v>
      </c>
      <c r="CM243" s="182" t="str">
        <f t="shared" si="32"/>
        <v/>
      </c>
    </row>
    <row r="244" spans="1:91" ht="13" x14ac:dyDescent="0.3">
      <c r="A244" s="82"/>
      <c r="B244" s="251"/>
      <c r="C244" s="215"/>
      <c r="D244" s="215"/>
      <c r="E244" s="215"/>
      <c r="F244" s="215"/>
      <c r="G244" s="216"/>
      <c r="H244" s="217"/>
      <c r="I244" s="200"/>
      <c r="J244" s="264"/>
      <c r="K244" s="140"/>
      <c r="L244" s="135"/>
      <c r="M244" s="261"/>
      <c r="N244" s="172"/>
      <c r="O244" s="160"/>
      <c r="P244" s="161"/>
      <c r="Q244" s="141"/>
      <c r="R244" s="170"/>
      <c r="S244" s="140"/>
      <c r="T244" s="67"/>
      <c r="U244" s="67"/>
      <c r="V244" s="135"/>
      <c r="W244" s="140"/>
      <c r="X244" s="135"/>
      <c r="Y244" s="134"/>
      <c r="Z244" s="67"/>
      <c r="AA244" s="67"/>
      <c r="AB244" s="135"/>
      <c r="AC244" s="141"/>
      <c r="AD244" s="115"/>
      <c r="AE244" s="115"/>
      <c r="AF244" s="269"/>
      <c r="AG244" s="134"/>
      <c r="AH244" s="67"/>
      <c r="AI244" s="67"/>
      <c r="AJ244" s="135"/>
      <c r="AK244" s="140"/>
      <c r="AL244" s="215"/>
      <c r="AM244" s="215"/>
      <c r="AN244" s="215"/>
      <c r="AO244" s="215"/>
      <c r="AP244" s="271"/>
      <c r="AQ244" s="273"/>
      <c r="AR244" s="140"/>
      <c r="AS244" s="271"/>
      <c r="AT244" s="140"/>
      <c r="AU244" s="215"/>
      <c r="AV244" s="215"/>
      <c r="AW244" s="215"/>
      <c r="AX244" s="271"/>
      <c r="AY244" s="277"/>
      <c r="AZ244" s="218"/>
      <c r="BA244" s="218"/>
      <c r="BB244" s="332"/>
      <c r="BC244" s="134"/>
      <c r="BD244" s="67"/>
      <c r="BE244" s="199"/>
      <c r="BF244" s="280"/>
      <c r="BG244" s="261"/>
      <c r="BH244" s="271"/>
      <c r="BI244" s="140"/>
      <c r="BJ244" s="271"/>
      <c r="BK244" s="140"/>
      <c r="BL244" s="215"/>
      <c r="BM244" s="215"/>
      <c r="BN244" s="215"/>
      <c r="BO244" s="271"/>
      <c r="BP244" s="134"/>
      <c r="BQ244" s="67"/>
      <c r="BR244" s="67"/>
      <c r="BS244" s="135"/>
      <c r="BT244" s="134"/>
      <c r="BU244" s="67"/>
      <c r="BV244" s="199"/>
      <c r="BW244" s="280"/>
      <c r="BX244" s="334" t="str">
        <f t="shared" si="28"/>
        <v/>
      </c>
      <c r="BY244" s="134"/>
      <c r="BZ244" s="67"/>
      <c r="CA244" s="67"/>
      <c r="CB244" s="67"/>
      <c r="CC244" s="67"/>
      <c r="CD244" s="252" t="str">
        <f t="shared" si="29"/>
        <v/>
      </c>
      <c r="CE244" s="197" t="str">
        <f t="shared" si="30"/>
        <v/>
      </c>
      <c r="CF244" s="327" t="str">
        <f t="shared" si="31"/>
        <v/>
      </c>
      <c r="CG244" s="72" t="str">
        <f t="shared" si="33"/>
        <v/>
      </c>
      <c r="CH244" s="95"/>
      <c r="CI244" s="27" t="e">
        <f>VLOOKUP(B244,Facility_Information!$B$6:$O$136,14,FALSE)</f>
        <v>#N/A</v>
      </c>
      <c r="CJ244">
        <f t="shared" si="26"/>
        <v>0</v>
      </c>
      <c r="CK244">
        <f t="shared" si="27"/>
        <v>0</v>
      </c>
      <c r="CL244">
        <f>IF(CK244&gt;0,SUM($CK$6:CK244),0)</f>
        <v>0</v>
      </c>
      <c r="CM244" s="182" t="str">
        <f t="shared" si="32"/>
        <v/>
      </c>
    </row>
    <row r="245" spans="1:91" ht="13" x14ac:dyDescent="0.3">
      <c r="A245" s="82"/>
      <c r="B245" s="251"/>
      <c r="C245" s="215"/>
      <c r="D245" s="215"/>
      <c r="E245" s="215"/>
      <c r="F245" s="215"/>
      <c r="G245" s="216"/>
      <c r="H245" s="217"/>
      <c r="I245" s="200"/>
      <c r="J245" s="264"/>
      <c r="K245" s="140"/>
      <c r="L245" s="135"/>
      <c r="M245" s="261"/>
      <c r="N245" s="172"/>
      <c r="O245" s="160"/>
      <c r="P245" s="161"/>
      <c r="Q245" s="141"/>
      <c r="R245" s="170"/>
      <c r="S245" s="140"/>
      <c r="T245" s="67"/>
      <c r="U245" s="67"/>
      <c r="V245" s="135"/>
      <c r="W245" s="140"/>
      <c r="X245" s="135"/>
      <c r="Y245" s="134"/>
      <c r="Z245" s="67"/>
      <c r="AA245" s="67"/>
      <c r="AB245" s="135"/>
      <c r="AC245" s="141"/>
      <c r="AD245" s="115"/>
      <c r="AE245" s="115"/>
      <c r="AF245" s="269"/>
      <c r="AG245" s="134"/>
      <c r="AH245" s="67"/>
      <c r="AI245" s="67"/>
      <c r="AJ245" s="135"/>
      <c r="AK245" s="140"/>
      <c r="AL245" s="215"/>
      <c r="AM245" s="215"/>
      <c r="AN245" s="215"/>
      <c r="AO245" s="215"/>
      <c r="AP245" s="271"/>
      <c r="AQ245" s="273"/>
      <c r="AR245" s="140"/>
      <c r="AS245" s="271"/>
      <c r="AT245" s="140"/>
      <c r="AU245" s="215"/>
      <c r="AV245" s="215"/>
      <c r="AW245" s="215"/>
      <c r="AX245" s="271"/>
      <c r="AY245" s="277"/>
      <c r="AZ245" s="218"/>
      <c r="BA245" s="218"/>
      <c r="BB245" s="332"/>
      <c r="BC245" s="134"/>
      <c r="BD245" s="67"/>
      <c r="BE245" s="199"/>
      <c r="BF245" s="280"/>
      <c r="BG245" s="261"/>
      <c r="BH245" s="271"/>
      <c r="BI245" s="140"/>
      <c r="BJ245" s="271"/>
      <c r="BK245" s="140"/>
      <c r="BL245" s="215"/>
      <c r="BM245" s="215"/>
      <c r="BN245" s="215"/>
      <c r="BO245" s="271"/>
      <c r="BP245" s="134"/>
      <c r="BQ245" s="67"/>
      <c r="BR245" s="67"/>
      <c r="BS245" s="135"/>
      <c r="BT245" s="134"/>
      <c r="BU245" s="67"/>
      <c r="BV245" s="199"/>
      <c r="BW245" s="280"/>
      <c r="BX245" s="334" t="str">
        <f t="shared" si="28"/>
        <v/>
      </c>
      <c r="BY245" s="134"/>
      <c r="BZ245" s="67"/>
      <c r="CA245" s="67"/>
      <c r="CB245" s="67"/>
      <c r="CC245" s="67"/>
      <c r="CD245" s="252" t="str">
        <f t="shared" si="29"/>
        <v/>
      </c>
      <c r="CE245" s="197" t="str">
        <f t="shared" si="30"/>
        <v/>
      </c>
      <c r="CF245" s="327" t="str">
        <f t="shared" si="31"/>
        <v/>
      </c>
      <c r="CG245" s="72" t="str">
        <f t="shared" si="33"/>
        <v/>
      </c>
      <c r="CH245" s="95"/>
      <c r="CI245" s="27" t="e">
        <f>VLOOKUP(B245,Facility_Information!$B$6:$O$136,14,FALSE)</f>
        <v>#N/A</v>
      </c>
      <c r="CJ245">
        <f t="shared" si="26"/>
        <v>0</v>
      </c>
      <c r="CK245">
        <f t="shared" si="27"/>
        <v>0</v>
      </c>
      <c r="CL245">
        <f>IF(CK245&gt;0,SUM($CK$6:CK245),0)</f>
        <v>0</v>
      </c>
      <c r="CM245" s="182" t="str">
        <f t="shared" si="32"/>
        <v/>
      </c>
    </row>
    <row r="246" spans="1:91" ht="13" x14ac:dyDescent="0.3">
      <c r="A246" s="82"/>
      <c r="B246" s="251"/>
      <c r="C246" s="215"/>
      <c r="D246" s="215"/>
      <c r="E246" s="215"/>
      <c r="F246" s="215"/>
      <c r="G246" s="216"/>
      <c r="H246" s="217"/>
      <c r="I246" s="200"/>
      <c r="J246" s="264"/>
      <c r="K246" s="140"/>
      <c r="L246" s="135"/>
      <c r="M246" s="261"/>
      <c r="N246" s="172"/>
      <c r="O246" s="160"/>
      <c r="P246" s="161"/>
      <c r="Q246" s="141"/>
      <c r="R246" s="170"/>
      <c r="S246" s="140"/>
      <c r="T246" s="67"/>
      <c r="U246" s="67"/>
      <c r="V246" s="135"/>
      <c r="W246" s="140"/>
      <c r="X246" s="135"/>
      <c r="Y246" s="134"/>
      <c r="Z246" s="67"/>
      <c r="AA246" s="67"/>
      <c r="AB246" s="135"/>
      <c r="AC246" s="141"/>
      <c r="AD246" s="115"/>
      <c r="AE246" s="115"/>
      <c r="AF246" s="269"/>
      <c r="AG246" s="134"/>
      <c r="AH246" s="67"/>
      <c r="AI246" s="67"/>
      <c r="AJ246" s="135"/>
      <c r="AK246" s="140"/>
      <c r="AL246" s="215"/>
      <c r="AM246" s="215"/>
      <c r="AN246" s="215"/>
      <c r="AO246" s="215"/>
      <c r="AP246" s="271"/>
      <c r="AQ246" s="273"/>
      <c r="AR246" s="140"/>
      <c r="AS246" s="271"/>
      <c r="AT246" s="140"/>
      <c r="AU246" s="215"/>
      <c r="AV246" s="215"/>
      <c r="AW246" s="215"/>
      <c r="AX246" s="271"/>
      <c r="AY246" s="277"/>
      <c r="AZ246" s="218"/>
      <c r="BA246" s="218"/>
      <c r="BB246" s="332"/>
      <c r="BC246" s="134"/>
      <c r="BD246" s="67"/>
      <c r="BE246" s="199"/>
      <c r="BF246" s="280"/>
      <c r="BG246" s="261"/>
      <c r="BH246" s="271"/>
      <c r="BI246" s="140"/>
      <c r="BJ246" s="271"/>
      <c r="BK246" s="140"/>
      <c r="BL246" s="215"/>
      <c r="BM246" s="215"/>
      <c r="BN246" s="215"/>
      <c r="BO246" s="271"/>
      <c r="BP246" s="134"/>
      <c r="BQ246" s="67"/>
      <c r="BR246" s="67"/>
      <c r="BS246" s="135"/>
      <c r="BT246" s="134"/>
      <c r="BU246" s="67"/>
      <c r="BV246" s="199"/>
      <c r="BW246" s="280"/>
      <c r="BX246" s="334" t="str">
        <f t="shared" si="28"/>
        <v/>
      </c>
      <c r="BY246" s="134"/>
      <c r="BZ246" s="67"/>
      <c r="CA246" s="67"/>
      <c r="CB246" s="67"/>
      <c r="CC246" s="67"/>
      <c r="CD246" s="252" t="str">
        <f t="shared" si="29"/>
        <v/>
      </c>
      <c r="CE246" s="197" t="str">
        <f t="shared" si="30"/>
        <v/>
      </c>
      <c r="CF246" s="327" t="str">
        <f t="shared" si="31"/>
        <v/>
      </c>
      <c r="CG246" s="72" t="str">
        <f t="shared" si="33"/>
        <v/>
      </c>
      <c r="CH246" s="95"/>
      <c r="CI246" s="27" t="e">
        <f>VLOOKUP(B246,Facility_Information!$B$6:$O$136,14,FALSE)</f>
        <v>#N/A</v>
      </c>
      <c r="CJ246">
        <f t="shared" si="26"/>
        <v>0</v>
      </c>
      <c r="CK246">
        <f t="shared" si="27"/>
        <v>0</v>
      </c>
      <c r="CL246">
        <f>IF(CK246&gt;0,SUM($CK$6:CK246),0)</f>
        <v>0</v>
      </c>
      <c r="CM246" s="182" t="str">
        <f t="shared" si="32"/>
        <v/>
      </c>
    </row>
    <row r="247" spans="1:91" ht="13" x14ac:dyDescent="0.3">
      <c r="A247" s="82"/>
      <c r="B247" s="251"/>
      <c r="C247" s="215"/>
      <c r="D247" s="215"/>
      <c r="E247" s="215"/>
      <c r="F247" s="215"/>
      <c r="G247" s="216"/>
      <c r="H247" s="217"/>
      <c r="I247" s="200"/>
      <c r="J247" s="264"/>
      <c r="K247" s="140"/>
      <c r="L247" s="135"/>
      <c r="M247" s="261"/>
      <c r="N247" s="172"/>
      <c r="O247" s="160"/>
      <c r="P247" s="161"/>
      <c r="Q247" s="141"/>
      <c r="R247" s="170"/>
      <c r="S247" s="140"/>
      <c r="T247" s="67"/>
      <c r="U247" s="67"/>
      <c r="V247" s="135"/>
      <c r="W247" s="140"/>
      <c r="X247" s="135"/>
      <c r="Y247" s="134"/>
      <c r="Z247" s="67"/>
      <c r="AA247" s="67"/>
      <c r="AB247" s="135"/>
      <c r="AC247" s="141"/>
      <c r="AD247" s="115"/>
      <c r="AE247" s="115"/>
      <c r="AF247" s="269"/>
      <c r="AG247" s="134"/>
      <c r="AH247" s="67"/>
      <c r="AI247" s="67"/>
      <c r="AJ247" s="135"/>
      <c r="AK247" s="140"/>
      <c r="AL247" s="215"/>
      <c r="AM247" s="215"/>
      <c r="AN247" s="215"/>
      <c r="AO247" s="215"/>
      <c r="AP247" s="271"/>
      <c r="AQ247" s="273"/>
      <c r="AR247" s="140"/>
      <c r="AS247" s="271"/>
      <c r="AT247" s="140"/>
      <c r="AU247" s="215"/>
      <c r="AV247" s="215"/>
      <c r="AW247" s="215"/>
      <c r="AX247" s="271"/>
      <c r="AY247" s="277"/>
      <c r="AZ247" s="218"/>
      <c r="BA247" s="218"/>
      <c r="BB247" s="332"/>
      <c r="BC247" s="134"/>
      <c r="BD247" s="67"/>
      <c r="BE247" s="199"/>
      <c r="BF247" s="280"/>
      <c r="BG247" s="261"/>
      <c r="BH247" s="271"/>
      <c r="BI247" s="140"/>
      <c r="BJ247" s="271"/>
      <c r="BK247" s="140"/>
      <c r="BL247" s="215"/>
      <c r="BM247" s="215"/>
      <c r="BN247" s="215"/>
      <c r="BO247" s="271"/>
      <c r="BP247" s="134"/>
      <c r="BQ247" s="67"/>
      <c r="BR247" s="67"/>
      <c r="BS247" s="135"/>
      <c r="BT247" s="134"/>
      <c r="BU247" s="67"/>
      <c r="BV247" s="199"/>
      <c r="BW247" s="280"/>
      <c r="BX247" s="334" t="str">
        <f t="shared" si="28"/>
        <v/>
      </c>
      <c r="BY247" s="134"/>
      <c r="BZ247" s="67"/>
      <c r="CA247" s="67"/>
      <c r="CB247" s="67"/>
      <c r="CC247" s="67"/>
      <c r="CD247" s="252" t="str">
        <f t="shared" si="29"/>
        <v/>
      </c>
      <c r="CE247" s="197" t="str">
        <f t="shared" si="30"/>
        <v/>
      </c>
      <c r="CF247" s="327" t="str">
        <f t="shared" si="31"/>
        <v/>
      </c>
      <c r="CG247" s="72" t="str">
        <f t="shared" si="33"/>
        <v/>
      </c>
      <c r="CH247" s="95"/>
      <c r="CI247" s="27" t="e">
        <f>VLOOKUP(B247,Facility_Information!$B$6:$O$136,14,FALSE)</f>
        <v>#N/A</v>
      </c>
      <c r="CJ247">
        <f t="shared" si="26"/>
        <v>0</v>
      </c>
      <c r="CK247">
        <f t="shared" si="27"/>
        <v>0</v>
      </c>
      <c r="CL247">
        <f>IF(CK247&gt;0,SUM($CK$6:CK247),0)</f>
        <v>0</v>
      </c>
      <c r="CM247" s="182" t="str">
        <f t="shared" si="32"/>
        <v/>
      </c>
    </row>
    <row r="248" spans="1:91" ht="13" x14ac:dyDescent="0.3">
      <c r="A248" s="82"/>
      <c r="B248" s="251"/>
      <c r="C248" s="215"/>
      <c r="D248" s="215"/>
      <c r="E248" s="215"/>
      <c r="F248" s="215"/>
      <c r="G248" s="216"/>
      <c r="H248" s="217"/>
      <c r="I248" s="200"/>
      <c r="J248" s="264"/>
      <c r="K248" s="140"/>
      <c r="L248" s="135"/>
      <c r="M248" s="261"/>
      <c r="N248" s="172"/>
      <c r="O248" s="160"/>
      <c r="P248" s="161"/>
      <c r="Q248" s="141"/>
      <c r="R248" s="170"/>
      <c r="S248" s="140"/>
      <c r="T248" s="67"/>
      <c r="U248" s="67"/>
      <c r="V248" s="135"/>
      <c r="W248" s="140"/>
      <c r="X248" s="135"/>
      <c r="Y248" s="134"/>
      <c r="Z248" s="67"/>
      <c r="AA248" s="67"/>
      <c r="AB248" s="135"/>
      <c r="AC248" s="141"/>
      <c r="AD248" s="115"/>
      <c r="AE248" s="115"/>
      <c r="AF248" s="269"/>
      <c r="AG248" s="134"/>
      <c r="AH248" s="67"/>
      <c r="AI248" s="67"/>
      <c r="AJ248" s="135"/>
      <c r="AK248" s="140"/>
      <c r="AL248" s="215"/>
      <c r="AM248" s="215"/>
      <c r="AN248" s="215"/>
      <c r="AO248" s="215"/>
      <c r="AP248" s="271"/>
      <c r="AQ248" s="273"/>
      <c r="AR248" s="140"/>
      <c r="AS248" s="271"/>
      <c r="AT248" s="140"/>
      <c r="AU248" s="215"/>
      <c r="AV248" s="215"/>
      <c r="AW248" s="215"/>
      <c r="AX248" s="271"/>
      <c r="AY248" s="277"/>
      <c r="AZ248" s="218"/>
      <c r="BA248" s="218"/>
      <c r="BB248" s="332"/>
      <c r="BC248" s="134"/>
      <c r="BD248" s="67"/>
      <c r="BE248" s="199"/>
      <c r="BF248" s="280"/>
      <c r="BG248" s="261"/>
      <c r="BH248" s="271"/>
      <c r="BI248" s="140"/>
      <c r="BJ248" s="271"/>
      <c r="BK248" s="140"/>
      <c r="BL248" s="215"/>
      <c r="BM248" s="215"/>
      <c r="BN248" s="215"/>
      <c r="BO248" s="271"/>
      <c r="BP248" s="134"/>
      <c r="BQ248" s="67"/>
      <c r="BR248" s="67"/>
      <c r="BS248" s="135"/>
      <c r="BT248" s="134"/>
      <c r="BU248" s="67"/>
      <c r="BV248" s="199"/>
      <c r="BW248" s="280"/>
      <c r="BX248" s="334" t="str">
        <f t="shared" si="28"/>
        <v/>
      </c>
      <c r="BY248" s="134"/>
      <c r="BZ248" s="67"/>
      <c r="CA248" s="67"/>
      <c r="CB248" s="67"/>
      <c r="CC248" s="67"/>
      <c r="CD248" s="252" t="str">
        <f t="shared" si="29"/>
        <v/>
      </c>
      <c r="CE248" s="197" t="str">
        <f t="shared" si="30"/>
        <v/>
      </c>
      <c r="CF248" s="327" t="str">
        <f t="shared" si="31"/>
        <v/>
      </c>
      <c r="CG248" s="72" t="str">
        <f t="shared" si="33"/>
        <v/>
      </c>
      <c r="CH248" s="95"/>
      <c r="CI248" s="27" t="e">
        <f>VLOOKUP(B248,Facility_Information!$B$6:$O$136,14,FALSE)</f>
        <v>#N/A</v>
      </c>
      <c r="CJ248">
        <f t="shared" si="26"/>
        <v>0</v>
      </c>
      <c r="CK248">
        <f t="shared" si="27"/>
        <v>0</v>
      </c>
      <c r="CL248">
        <f>IF(CK248&gt;0,SUM($CK$6:CK248),0)</f>
        <v>0</v>
      </c>
      <c r="CM248" s="182" t="str">
        <f t="shared" si="32"/>
        <v/>
      </c>
    </row>
    <row r="249" spans="1:91" ht="13" x14ac:dyDescent="0.3">
      <c r="A249" s="82"/>
      <c r="B249" s="251"/>
      <c r="C249" s="215"/>
      <c r="D249" s="215"/>
      <c r="E249" s="215"/>
      <c r="F249" s="215"/>
      <c r="G249" s="216"/>
      <c r="H249" s="217"/>
      <c r="I249" s="200"/>
      <c r="J249" s="264"/>
      <c r="K249" s="140"/>
      <c r="L249" s="135"/>
      <c r="M249" s="261"/>
      <c r="N249" s="172"/>
      <c r="O249" s="160"/>
      <c r="P249" s="161"/>
      <c r="Q249" s="141"/>
      <c r="R249" s="170"/>
      <c r="S249" s="140"/>
      <c r="T249" s="67"/>
      <c r="U249" s="67"/>
      <c r="V249" s="135"/>
      <c r="W249" s="140"/>
      <c r="X249" s="135"/>
      <c r="Y249" s="134"/>
      <c r="Z249" s="67"/>
      <c r="AA249" s="67"/>
      <c r="AB249" s="135"/>
      <c r="AC249" s="141"/>
      <c r="AD249" s="115"/>
      <c r="AE249" s="115"/>
      <c r="AF249" s="269"/>
      <c r="AG249" s="134"/>
      <c r="AH249" s="67"/>
      <c r="AI249" s="67"/>
      <c r="AJ249" s="135"/>
      <c r="AK249" s="140"/>
      <c r="AL249" s="215"/>
      <c r="AM249" s="215"/>
      <c r="AN249" s="215"/>
      <c r="AO249" s="215"/>
      <c r="AP249" s="271"/>
      <c r="AQ249" s="273"/>
      <c r="AR249" s="140"/>
      <c r="AS249" s="271"/>
      <c r="AT249" s="140"/>
      <c r="AU249" s="215"/>
      <c r="AV249" s="215"/>
      <c r="AW249" s="215"/>
      <c r="AX249" s="271"/>
      <c r="AY249" s="277"/>
      <c r="AZ249" s="218"/>
      <c r="BA249" s="218"/>
      <c r="BB249" s="332"/>
      <c r="BC249" s="134"/>
      <c r="BD249" s="67"/>
      <c r="BE249" s="199"/>
      <c r="BF249" s="280"/>
      <c r="BG249" s="261"/>
      <c r="BH249" s="271"/>
      <c r="BI249" s="140"/>
      <c r="BJ249" s="271"/>
      <c r="BK249" s="140"/>
      <c r="BL249" s="215"/>
      <c r="BM249" s="215"/>
      <c r="BN249" s="215"/>
      <c r="BO249" s="271"/>
      <c r="BP249" s="134"/>
      <c r="BQ249" s="67"/>
      <c r="BR249" s="67"/>
      <c r="BS249" s="135"/>
      <c r="BT249" s="134"/>
      <c r="BU249" s="67"/>
      <c r="BV249" s="199"/>
      <c r="BW249" s="280"/>
      <c r="BX249" s="334" t="str">
        <f t="shared" si="28"/>
        <v/>
      </c>
      <c r="BY249" s="134"/>
      <c r="BZ249" s="67"/>
      <c r="CA249" s="67"/>
      <c r="CB249" s="67"/>
      <c r="CC249" s="67"/>
      <c r="CD249" s="252" t="str">
        <f t="shared" si="29"/>
        <v/>
      </c>
      <c r="CE249" s="197" t="str">
        <f t="shared" si="30"/>
        <v/>
      </c>
      <c r="CF249" s="327" t="str">
        <f t="shared" si="31"/>
        <v/>
      </c>
      <c r="CG249" s="72" t="str">
        <f t="shared" si="33"/>
        <v/>
      </c>
      <c r="CH249" s="95"/>
      <c r="CI249" s="27" t="e">
        <f>VLOOKUP(B249,Facility_Information!$B$6:$O$136,14,FALSE)</f>
        <v>#N/A</v>
      </c>
      <c r="CJ249">
        <f t="shared" si="26"/>
        <v>0</v>
      </c>
      <c r="CK249">
        <f t="shared" si="27"/>
        <v>0</v>
      </c>
      <c r="CL249">
        <f>IF(CK249&gt;0,SUM($CK$6:CK249),0)</f>
        <v>0</v>
      </c>
      <c r="CM249" s="182" t="str">
        <f t="shared" si="32"/>
        <v/>
      </c>
    </row>
    <row r="250" spans="1:91" ht="13" x14ac:dyDescent="0.3">
      <c r="A250" s="82"/>
      <c r="B250" s="251"/>
      <c r="C250" s="215"/>
      <c r="D250" s="215"/>
      <c r="E250" s="215"/>
      <c r="F250" s="215"/>
      <c r="G250" s="216"/>
      <c r="H250" s="217"/>
      <c r="I250" s="200"/>
      <c r="J250" s="264"/>
      <c r="K250" s="140"/>
      <c r="L250" s="135"/>
      <c r="M250" s="261"/>
      <c r="N250" s="172"/>
      <c r="O250" s="160"/>
      <c r="P250" s="161"/>
      <c r="Q250" s="141"/>
      <c r="R250" s="170"/>
      <c r="S250" s="140"/>
      <c r="T250" s="67"/>
      <c r="U250" s="67"/>
      <c r="V250" s="135"/>
      <c r="W250" s="140"/>
      <c r="X250" s="135"/>
      <c r="Y250" s="134"/>
      <c r="Z250" s="67"/>
      <c r="AA250" s="67"/>
      <c r="AB250" s="135"/>
      <c r="AC250" s="141"/>
      <c r="AD250" s="115"/>
      <c r="AE250" s="115"/>
      <c r="AF250" s="269"/>
      <c r="AG250" s="134"/>
      <c r="AH250" s="67"/>
      <c r="AI250" s="67"/>
      <c r="AJ250" s="135"/>
      <c r="AK250" s="140"/>
      <c r="AL250" s="215"/>
      <c r="AM250" s="215"/>
      <c r="AN250" s="215"/>
      <c r="AO250" s="215"/>
      <c r="AP250" s="271"/>
      <c r="AQ250" s="273"/>
      <c r="AR250" s="140"/>
      <c r="AS250" s="271"/>
      <c r="AT250" s="140"/>
      <c r="AU250" s="215"/>
      <c r="AV250" s="215"/>
      <c r="AW250" s="215"/>
      <c r="AX250" s="271"/>
      <c r="AY250" s="277"/>
      <c r="AZ250" s="218"/>
      <c r="BA250" s="218"/>
      <c r="BB250" s="332"/>
      <c r="BC250" s="134"/>
      <c r="BD250" s="67"/>
      <c r="BE250" s="199"/>
      <c r="BF250" s="280"/>
      <c r="BG250" s="261"/>
      <c r="BH250" s="271"/>
      <c r="BI250" s="140"/>
      <c r="BJ250" s="271"/>
      <c r="BK250" s="140"/>
      <c r="BL250" s="215"/>
      <c r="BM250" s="215"/>
      <c r="BN250" s="215"/>
      <c r="BO250" s="271"/>
      <c r="BP250" s="134"/>
      <c r="BQ250" s="67"/>
      <c r="BR250" s="67"/>
      <c r="BS250" s="135"/>
      <c r="BT250" s="134"/>
      <c r="BU250" s="67"/>
      <c r="BV250" s="199"/>
      <c r="BW250" s="280"/>
      <c r="BX250" s="334" t="str">
        <f t="shared" si="28"/>
        <v/>
      </c>
      <c r="BY250" s="134"/>
      <c r="BZ250" s="67"/>
      <c r="CA250" s="67"/>
      <c r="CB250" s="67"/>
      <c r="CC250" s="67"/>
      <c r="CD250" s="252" t="str">
        <f t="shared" si="29"/>
        <v/>
      </c>
      <c r="CE250" s="197" t="str">
        <f t="shared" si="30"/>
        <v/>
      </c>
      <c r="CF250" s="327" t="str">
        <f t="shared" si="31"/>
        <v/>
      </c>
      <c r="CG250" s="72" t="str">
        <f t="shared" si="33"/>
        <v/>
      </c>
      <c r="CH250" s="95"/>
      <c r="CI250" s="27" t="e">
        <f>VLOOKUP(B250,Facility_Information!$B$6:$O$136,14,FALSE)</f>
        <v>#N/A</v>
      </c>
      <c r="CJ250">
        <f t="shared" si="26"/>
        <v>0</v>
      </c>
      <c r="CK250">
        <f t="shared" si="27"/>
        <v>0</v>
      </c>
      <c r="CL250">
        <f>IF(CK250&gt;0,SUM($CK$6:CK250),0)</f>
        <v>0</v>
      </c>
      <c r="CM250" s="182" t="str">
        <f t="shared" si="32"/>
        <v/>
      </c>
    </row>
    <row r="251" spans="1:91" ht="13" x14ac:dyDescent="0.3">
      <c r="A251" s="82"/>
      <c r="B251" s="251"/>
      <c r="C251" s="215"/>
      <c r="D251" s="215"/>
      <c r="E251" s="215"/>
      <c r="F251" s="215"/>
      <c r="G251" s="216"/>
      <c r="H251" s="217"/>
      <c r="I251" s="200"/>
      <c r="J251" s="264"/>
      <c r="K251" s="140"/>
      <c r="L251" s="135"/>
      <c r="M251" s="261"/>
      <c r="N251" s="172"/>
      <c r="O251" s="160"/>
      <c r="P251" s="161"/>
      <c r="Q251" s="141"/>
      <c r="R251" s="170"/>
      <c r="S251" s="140"/>
      <c r="T251" s="67"/>
      <c r="U251" s="67"/>
      <c r="V251" s="135"/>
      <c r="W251" s="140"/>
      <c r="X251" s="135"/>
      <c r="Y251" s="134"/>
      <c r="Z251" s="67"/>
      <c r="AA251" s="67"/>
      <c r="AB251" s="135"/>
      <c r="AC251" s="141"/>
      <c r="AD251" s="115"/>
      <c r="AE251" s="115"/>
      <c r="AF251" s="269"/>
      <c r="AG251" s="134"/>
      <c r="AH251" s="67"/>
      <c r="AI251" s="67"/>
      <c r="AJ251" s="135"/>
      <c r="AK251" s="140"/>
      <c r="AL251" s="215"/>
      <c r="AM251" s="215"/>
      <c r="AN251" s="215"/>
      <c r="AO251" s="215"/>
      <c r="AP251" s="271"/>
      <c r="AQ251" s="273"/>
      <c r="AR251" s="140"/>
      <c r="AS251" s="271"/>
      <c r="AT251" s="140"/>
      <c r="AU251" s="215"/>
      <c r="AV251" s="215"/>
      <c r="AW251" s="215"/>
      <c r="AX251" s="271"/>
      <c r="AY251" s="277"/>
      <c r="AZ251" s="218"/>
      <c r="BA251" s="218"/>
      <c r="BB251" s="332"/>
      <c r="BC251" s="134"/>
      <c r="BD251" s="67"/>
      <c r="BE251" s="199"/>
      <c r="BF251" s="280"/>
      <c r="BG251" s="261"/>
      <c r="BH251" s="271"/>
      <c r="BI251" s="140"/>
      <c r="BJ251" s="271"/>
      <c r="BK251" s="140"/>
      <c r="BL251" s="215"/>
      <c r="BM251" s="215"/>
      <c r="BN251" s="215"/>
      <c r="BO251" s="271"/>
      <c r="BP251" s="134"/>
      <c r="BQ251" s="67"/>
      <c r="BR251" s="67"/>
      <c r="BS251" s="135"/>
      <c r="BT251" s="134"/>
      <c r="BU251" s="67"/>
      <c r="BV251" s="199"/>
      <c r="BW251" s="280"/>
      <c r="BX251" s="334" t="str">
        <f t="shared" si="28"/>
        <v/>
      </c>
      <c r="BY251" s="134"/>
      <c r="BZ251" s="67"/>
      <c r="CA251" s="67"/>
      <c r="CB251" s="67"/>
      <c r="CC251" s="67"/>
      <c r="CD251" s="252" t="str">
        <f t="shared" si="29"/>
        <v/>
      </c>
      <c r="CE251" s="197" t="str">
        <f t="shared" si="30"/>
        <v/>
      </c>
      <c r="CF251" s="327" t="str">
        <f t="shared" si="31"/>
        <v/>
      </c>
      <c r="CG251" s="72" t="str">
        <f t="shared" si="33"/>
        <v/>
      </c>
      <c r="CH251" s="95"/>
      <c r="CI251" s="27" t="e">
        <f>VLOOKUP(B251,Facility_Information!$B$6:$O$136,14,FALSE)</f>
        <v>#N/A</v>
      </c>
      <c r="CJ251">
        <f t="shared" si="26"/>
        <v>0</v>
      </c>
      <c r="CK251">
        <f t="shared" si="27"/>
        <v>0</v>
      </c>
      <c r="CL251">
        <f>IF(CK251&gt;0,SUM($CK$6:CK251),0)</f>
        <v>0</v>
      </c>
      <c r="CM251" s="182" t="str">
        <f t="shared" si="32"/>
        <v/>
      </c>
    </row>
    <row r="252" spans="1:91" ht="13" x14ac:dyDescent="0.3">
      <c r="A252" s="82"/>
      <c r="B252" s="251"/>
      <c r="C252" s="215"/>
      <c r="D252" s="215"/>
      <c r="E252" s="215"/>
      <c r="F252" s="215"/>
      <c r="G252" s="216"/>
      <c r="H252" s="217"/>
      <c r="I252" s="200"/>
      <c r="J252" s="264"/>
      <c r="K252" s="140"/>
      <c r="L252" s="135"/>
      <c r="M252" s="261"/>
      <c r="N252" s="172"/>
      <c r="O252" s="160"/>
      <c r="P252" s="161"/>
      <c r="Q252" s="141"/>
      <c r="R252" s="170"/>
      <c r="S252" s="140"/>
      <c r="T252" s="67"/>
      <c r="U252" s="67"/>
      <c r="V252" s="135"/>
      <c r="W252" s="140"/>
      <c r="X252" s="135"/>
      <c r="Y252" s="134"/>
      <c r="Z252" s="67"/>
      <c r="AA252" s="67"/>
      <c r="AB252" s="135"/>
      <c r="AC252" s="141"/>
      <c r="AD252" s="115"/>
      <c r="AE252" s="115"/>
      <c r="AF252" s="269"/>
      <c r="AG252" s="134"/>
      <c r="AH252" s="67"/>
      <c r="AI252" s="67"/>
      <c r="AJ252" s="135"/>
      <c r="AK252" s="140"/>
      <c r="AL252" s="215"/>
      <c r="AM252" s="215"/>
      <c r="AN252" s="215"/>
      <c r="AO252" s="215"/>
      <c r="AP252" s="271"/>
      <c r="AQ252" s="273"/>
      <c r="AR252" s="140"/>
      <c r="AS252" s="271"/>
      <c r="AT252" s="140"/>
      <c r="AU252" s="215"/>
      <c r="AV252" s="215"/>
      <c r="AW252" s="215"/>
      <c r="AX252" s="271"/>
      <c r="AY252" s="277"/>
      <c r="AZ252" s="218"/>
      <c r="BA252" s="218"/>
      <c r="BB252" s="332"/>
      <c r="BC252" s="134"/>
      <c r="BD252" s="67"/>
      <c r="BE252" s="199"/>
      <c r="BF252" s="280"/>
      <c r="BG252" s="261"/>
      <c r="BH252" s="271"/>
      <c r="BI252" s="140"/>
      <c r="BJ252" s="271"/>
      <c r="BK252" s="140"/>
      <c r="BL252" s="215"/>
      <c r="BM252" s="215"/>
      <c r="BN252" s="215"/>
      <c r="BO252" s="271"/>
      <c r="BP252" s="134"/>
      <c r="BQ252" s="67"/>
      <c r="BR252" s="67"/>
      <c r="BS252" s="135"/>
      <c r="BT252" s="134"/>
      <c r="BU252" s="67"/>
      <c r="BV252" s="199"/>
      <c r="BW252" s="280"/>
      <c r="BX252" s="334" t="str">
        <f t="shared" si="28"/>
        <v/>
      </c>
      <c r="BY252" s="134"/>
      <c r="BZ252" s="67"/>
      <c r="CA252" s="67"/>
      <c r="CB252" s="67"/>
      <c r="CC252" s="67"/>
      <c r="CD252" s="252" t="str">
        <f t="shared" si="29"/>
        <v/>
      </c>
      <c r="CE252" s="197" t="str">
        <f t="shared" si="30"/>
        <v/>
      </c>
      <c r="CF252" s="327" t="str">
        <f t="shared" si="31"/>
        <v/>
      </c>
      <c r="CG252" s="72" t="str">
        <f t="shared" si="33"/>
        <v/>
      </c>
      <c r="CH252" s="95"/>
      <c r="CI252" s="27" t="e">
        <f>VLOOKUP(B252,Facility_Information!$B$6:$O$136,14,FALSE)</f>
        <v>#N/A</v>
      </c>
      <c r="CJ252">
        <f t="shared" si="26"/>
        <v>0</v>
      </c>
      <c r="CK252">
        <f t="shared" si="27"/>
        <v>0</v>
      </c>
      <c r="CL252">
        <f>IF(CK252&gt;0,SUM($CK$6:CK252),0)</f>
        <v>0</v>
      </c>
      <c r="CM252" s="182" t="str">
        <f t="shared" si="32"/>
        <v/>
      </c>
    </row>
    <row r="253" spans="1:91" ht="13" x14ac:dyDescent="0.3">
      <c r="A253" s="82"/>
      <c r="B253" s="251"/>
      <c r="C253" s="215"/>
      <c r="D253" s="215"/>
      <c r="E253" s="215"/>
      <c r="F253" s="215"/>
      <c r="G253" s="216"/>
      <c r="H253" s="217"/>
      <c r="I253" s="200"/>
      <c r="J253" s="264"/>
      <c r="K253" s="140"/>
      <c r="L253" s="135"/>
      <c r="M253" s="261"/>
      <c r="N253" s="172"/>
      <c r="O253" s="160"/>
      <c r="P253" s="161"/>
      <c r="Q253" s="141"/>
      <c r="R253" s="170"/>
      <c r="S253" s="140"/>
      <c r="T253" s="67"/>
      <c r="U253" s="67"/>
      <c r="V253" s="135"/>
      <c r="W253" s="140"/>
      <c r="X253" s="135"/>
      <c r="Y253" s="134"/>
      <c r="Z253" s="67"/>
      <c r="AA253" s="67"/>
      <c r="AB253" s="135"/>
      <c r="AC253" s="141"/>
      <c r="AD253" s="115"/>
      <c r="AE253" s="115"/>
      <c r="AF253" s="269"/>
      <c r="AG253" s="134"/>
      <c r="AH253" s="67"/>
      <c r="AI253" s="67"/>
      <c r="AJ253" s="135"/>
      <c r="AK253" s="140"/>
      <c r="AL253" s="215"/>
      <c r="AM253" s="215"/>
      <c r="AN253" s="215"/>
      <c r="AO253" s="215"/>
      <c r="AP253" s="271"/>
      <c r="AQ253" s="273"/>
      <c r="AR253" s="140"/>
      <c r="AS253" s="271"/>
      <c r="AT253" s="140"/>
      <c r="AU253" s="215"/>
      <c r="AV253" s="215"/>
      <c r="AW253" s="215"/>
      <c r="AX253" s="271"/>
      <c r="AY253" s="277"/>
      <c r="AZ253" s="218"/>
      <c r="BA253" s="218"/>
      <c r="BB253" s="332"/>
      <c r="BC253" s="134"/>
      <c r="BD253" s="67"/>
      <c r="BE253" s="199"/>
      <c r="BF253" s="280"/>
      <c r="BG253" s="261"/>
      <c r="BH253" s="271"/>
      <c r="BI253" s="140"/>
      <c r="BJ253" s="271"/>
      <c r="BK253" s="140"/>
      <c r="BL253" s="215"/>
      <c r="BM253" s="215"/>
      <c r="BN253" s="215"/>
      <c r="BO253" s="271"/>
      <c r="BP253" s="134"/>
      <c r="BQ253" s="67"/>
      <c r="BR253" s="67"/>
      <c r="BS253" s="135"/>
      <c r="BT253" s="134"/>
      <c r="BU253" s="67"/>
      <c r="BV253" s="199"/>
      <c r="BW253" s="280"/>
      <c r="BX253" s="334" t="str">
        <f t="shared" si="28"/>
        <v/>
      </c>
      <c r="BY253" s="134"/>
      <c r="BZ253" s="67"/>
      <c r="CA253" s="67"/>
      <c r="CB253" s="67"/>
      <c r="CC253" s="67"/>
      <c r="CD253" s="252" t="str">
        <f t="shared" si="29"/>
        <v/>
      </c>
      <c r="CE253" s="197" t="str">
        <f t="shared" si="30"/>
        <v/>
      </c>
      <c r="CF253" s="327" t="str">
        <f t="shared" si="31"/>
        <v/>
      </c>
      <c r="CG253" s="72" t="str">
        <f t="shared" si="33"/>
        <v/>
      </c>
      <c r="CH253" s="95"/>
      <c r="CI253" s="27" t="e">
        <f>VLOOKUP(B253,Facility_Information!$B$6:$O$136,14,FALSE)</f>
        <v>#N/A</v>
      </c>
      <c r="CJ253">
        <f t="shared" si="26"/>
        <v>0</v>
      </c>
      <c r="CK253">
        <f t="shared" si="27"/>
        <v>0</v>
      </c>
      <c r="CL253">
        <f>IF(CK253&gt;0,SUM($CK$6:CK253),0)</f>
        <v>0</v>
      </c>
      <c r="CM253" s="182" t="str">
        <f t="shared" si="32"/>
        <v/>
      </c>
    </row>
    <row r="254" spans="1:91" ht="13" x14ac:dyDescent="0.3">
      <c r="A254" s="82"/>
      <c r="B254" s="251"/>
      <c r="C254" s="215"/>
      <c r="D254" s="215"/>
      <c r="E254" s="215"/>
      <c r="F254" s="215"/>
      <c r="G254" s="216"/>
      <c r="H254" s="217"/>
      <c r="I254" s="200"/>
      <c r="J254" s="264"/>
      <c r="K254" s="140"/>
      <c r="L254" s="135"/>
      <c r="M254" s="261"/>
      <c r="N254" s="172"/>
      <c r="O254" s="160"/>
      <c r="P254" s="161"/>
      <c r="Q254" s="141"/>
      <c r="R254" s="170"/>
      <c r="S254" s="140"/>
      <c r="T254" s="67"/>
      <c r="U254" s="67"/>
      <c r="V254" s="135"/>
      <c r="W254" s="140"/>
      <c r="X254" s="135"/>
      <c r="Y254" s="134"/>
      <c r="Z254" s="67"/>
      <c r="AA254" s="67"/>
      <c r="AB254" s="135"/>
      <c r="AC254" s="141"/>
      <c r="AD254" s="115"/>
      <c r="AE254" s="115"/>
      <c r="AF254" s="269"/>
      <c r="AG254" s="134"/>
      <c r="AH254" s="67"/>
      <c r="AI254" s="67"/>
      <c r="AJ254" s="135"/>
      <c r="AK254" s="140"/>
      <c r="AL254" s="215"/>
      <c r="AM254" s="215"/>
      <c r="AN254" s="215"/>
      <c r="AO254" s="215"/>
      <c r="AP254" s="271"/>
      <c r="AQ254" s="273"/>
      <c r="AR254" s="140"/>
      <c r="AS254" s="271"/>
      <c r="AT254" s="140"/>
      <c r="AU254" s="215"/>
      <c r="AV254" s="215"/>
      <c r="AW254" s="215"/>
      <c r="AX254" s="271"/>
      <c r="AY254" s="277"/>
      <c r="AZ254" s="218"/>
      <c r="BA254" s="218"/>
      <c r="BB254" s="332"/>
      <c r="BC254" s="134"/>
      <c r="BD254" s="67"/>
      <c r="BE254" s="199"/>
      <c r="BF254" s="280"/>
      <c r="BG254" s="261"/>
      <c r="BH254" s="271"/>
      <c r="BI254" s="140"/>
      <c r="BJ254" s="271"/>
      <c r="BK254" s="140"/>
      <c r="BL254" s="215"/>
      <c r="BM254" s="215"/>
      <c r="BN254" s="215"/>
      <c r="BO254" s="271"/>
      <c r="BP254" s="134"/>
      <c r="BQ254" s="67"/>
      <c r="BR254" s="67"/>
      <c r="BS254" s="135"/>
      <c r="BT254" s="134"/>
      <c r="BU254" s="67"/>
      <c r="BV254" s="199"/>
      <c r="BW254" s="280"/>
      <c r="BX254" s="334" t="str">
        <f t="shared" si="28"/>
        <v/>
      </c>
      <c r="BY254" s="134"/>
      <c r="BZ254" s="67"/>
      <c r="CA254" s="67"/>
      <c r="CB254" s="67"/>
      <c r="CC254" s="67"/>
      <c r="CD254" s="252" t="str">
        <f t="shared" si="29"/>
        <v/>
      </c>
      <c r="CE254" s="197" t="str">
        <f t="shared" si="30"/>
        <v/>
      </c>
      <c r="CF254" s="327" t="str">
        <f t="shared" si="31"/>
        <v/>
      </c>
      <c r="CG254" s="72" t="str">
        <f t="shared" si="33"/>
        <v/>
      </c>
      <c r="CH254" s="95"/>
      <c r="CI254" s="27" t="e">
        <f>VLOOKUP(B254,Facility_Information!$B$6:$O$136,14,FALSE)</f>
        <v>#N/A</v>
      </c>
      <c r="CJ254">
        <f t="shared" si="26"/>
        <v>0</v>
      </c>
      <c r="CK254">
        <f t="shared" si="27"/>
        <v>0</v>
      </c>
      <c r="CL254">
        <f>IF(CK254&gt;0,SUM($CK$6:CK254),0)</f>
        <v>0</v>
      </c>
      <c r="CM254" s="182" t="str">
        <f t="shared" si="32"/>
        <v/>
      </c>
    </row>
    <row r="255" spans="1:91" ht="13" x14ac:dyDescent="0.3">
      <c r="A255" s="82"/>
      <c r="B255" s="251"/>
      <c r="C255" s="215"/>
      <c r="D255" s="215"/>
      <c r="E255" s="215"/>
      <c r="F255" s="215"/>
      <c r="G255" s="216"/>
      <c r="H255" s="217"/>
      <c r="I255" s="200"/>
      <c r="J255" s="264"/>
      <c r="K255" s="140"/>
      <c r="L255" s="135"/>
      <c r="M255" s="261"/>
      <c r="N255" s="172"/>
      <c r="O255" s="160"/>
      <c r="P255" s="161"/>
      <c r="Q255" s="141"/>
      <c r="R255" s="170"/>
      <c r="S255" s="140"/>
      <c r="T255" s="67"/>
      <c r="U255" s="67"/>
      <c r="V255" s="135"/>
      <c r="W255" s="140"/>
      <c r="X255" s="135"/>
      <c r="Y255" s="134"/>
      <c r="Z255" s="67"/>
      <c r="AA255" s="67"/>
      <c r="AB255" s="135"/>
      <c r="AC255" s="141"/>
      <c r="AD255" s="115"/>
      <c r="AE255" s="115"/>
      <c r="AF255" s="269"/>
      <c r="AG255" s="134"/>
      <c r="AH255" s="67"/>
      <c r="AI255" s="67"/>
      <c r="AJ255" s="135"/>
      <c r="AK255" s="140"/>
      <c r="AL255" s="215"/>
      <c r="AM255" s="215"/>
      <c r="AN255" s="215"/>
      <c r="AO255" s="215"/>
      <c r="AP255" s="271"/>
      <c r="AQ255" s="273"/>
      <c r="AR255" s="140"/>
      <c r="AS255" s="271"/>
      <c r="AT255" s="140"/>
      <c r="AU255" s="215"/>
      <c r="AV255" s="215"/>
      <c r="AW255" s="215"/>
      <c r="AX255" s="271"/>
      <c r="AY255" s="277"/>
      <c r="AZ255" s="218"/>
      <c r="BA255" s="218"/>
      <c r="BB255" s="332"/>
      <c r="BC255" s="134"/>
      <c r="BD255" s="67"/>
      <c r="BE255" s="199"/>
      <c r="BF255" s="280"/>
      <c r="BG255" s="261"/>
      <c r="BH255" s="271"/>
      <c r="BI255" s="140"/>
      <c r="BJ255" s="271"/>
      <c r="BK255" s="140"/>
      <c r="BL255" s="215"/>
      <c r="BM255" s="215"/>
      <c r="BN255" s="215"/>
      <c r="BO255" s="271"/>
      <c r="BP255" s="134"/>
      <c r="BQ255" s="67"/>
      <c r="BR255" s="67"/>
      <c r="BS255" s="135"/>
      <c r="BT255" s="134"/>
      <c r="BU255" s="67"/>
      <c r="BV255" s="199"/>
      <c r="BW255" s="280"/>
      <c r="BX255" s="334" t="str">
        <f t="shared" si="28"/>
        <v/>
      </c>
      <c r="BY255" s="134"/>
      <c r="BZ255" s="67"/>
      <c r="CA255" s="67"/>
      <c r="CB255" s="67"/>
      <c r="CC255" s="67"/>
      <c r="CD255" s="252" t="str">
        <f t="shared" si="29"/>
        <v/>
      </c>
      <c r="CE255" s="197" t="str">
        <f t="shared" si="30"/>
        <v/>
      </c>
      <c r="CF255" s="327" t="str">
        <f t="shared" si="31"/>
        <v/>
      </c>
      <c r="CG255" s="72" t="str">
        <f t="shared" si="33"/>
        <v/>
      </c>
      <c r="CH255" s="95"/>
      <c r="CI255" s="27" t="e">
        <f>VLOOKUP(B255,Facility_Information!$B$6:$O$136,14,FALSE)</f>
        <v>#N/A</v>
      </c>
      <c r="CJ255">
        <f t="shared" si="26"/>
        <v>0</v>
      </c>
      <c r="CK255">
        <f t="shared" si="27"/>
        <v>0</v>
      </c>
      <c r="CL255">
        <f>IF(CK255&gt;0,SUM($CK$6:CK255),0)</f>
        <v>0</v>
      </c>
      <c r="CM255" s="182" t="str">
        <f t="shared" si="32"/>
        <v/>
      </c>
    </row>
    <row r="256" spans="1:91" ht="13" x14ac:dyDescent="0.3">
      <c r="A256" s="82"/>
      <c r="B256" s="251"/>
      <c r="C256" s="215"/>
      <c r="D256" s="215"/>
      <c r="E256" s="215"/>
      <c r="F256" s="215"/>
      <c r="G256" s="216"/>
      <c r="H256" s="217"/>
      <c r="I256" s="200"/>
      <c r="J256" s="264"/>
      <c r="K256" s="140"/>
      <c r="L256" s="135"/>
      <c r="M256" s="261"/>
      <c r="N256" s="172"/>
      <c r="O256" s="160"/>
      <c r="P256" s="161"/>
      <c r="Q256" s="141"/>
      <c r="R256" s="170"/>
      <c r="S256" s="140"/>
      <c r="T256" s="67"/>
      <c r="U256" s="67"/>
      <c r="V256" s="135"/>
      <c r="W256" s="140"/>
      <c r="X256" s="135"/>
      <c r="Y256" s="134"/>
      <c r="Z256" s="67"/>
      <c r="AA256" s="67"/>
      <c r="AB256" s="135"/>
      <c r="AC256" s="141"/>
      <c r="AD256" s="115"/>
      <c r="AE256" s="115"/>
      <c r="AF256" s="269"/>
      <c r="AG256" s="134"/>
      <c r="AH256" s="67"/>
      <c r="AI256" s="67"/>
      <c r="AJ256" s="135"/>
      <c r="AK256" s="140"/>
      <c r="AL256" s="215"/>
      <c r="AM256" s="215"/>
      <c r="AN256" s="215"/>
      <c r="AO256" s="215"/>
      <c r="AP256" s="271"/>
      <c r="AQ256" s="273"/>
      <c r="AR256" s="140"/>
      <c r="AS256" s="271"/>
      <c r="AT256" s="140"/>
      <c r="AU256" s="215"/>
      <c r="AV256" s="215"/>
      <c r="AW256" s="215"/>
      <c r="AX256" s="271"/>
      <c r="AY256" s="277"/>
      <c r="AZ256" s="218"/>
      <c r="BA256" s="218"/>
      <c r="BB256" s="332"/>
      <c r="BC256" s="134"/>
      <c r="BD256" s="67"/>
      <c r="BE256" s="199"/>
      <c r="BF256" s="280"/>
      <c r="BG256" s="261"/>
      <c r="BH256" s="271"/>
      <c r="BI256" s="140"/>
      <c r="BJ256" s="271"/>
      <c r="BK256" s="140"/>
      <c r="BL256" s="215"/>
      <c r="BM256" s="215"/>
      <c r="BN256" s="215"/>
      <c r="BO256" s="271"/>
      <c r="BP256" s="134"/>
      <c r="BQ256" s="67"/>
      <c r="BR256" s="67"/>
      <c r="BS256" s="135"/>
      <c r="BT256" s="134"/>
      <c r="BU256" s="67"/>
      <c r="BV256" s="199"/>
      <c r="BW256" s="280"/>
      <c r="BX256" s="334" t="str">
        <f t="shared" si="28"/>
        <v/>
      </c>
      <c r="BY256" s="134"/>
      <c r="BZ256" s="67"/>
      <c r="CA256" s="67"/>
      <c r="CB256" s="67"/>
      <c r="CC256" s="67"/>
      <c r="CD256" s="252" t="str">
        <f t="shared" si="29"/>
        <v/>
      </c>
      <c r="CE256" s="197" t="str">
        <f t="shared" si="30"/>
        <v/>
      </c>
      <c r="CF256" s="327" t="str">
        <f t="shared" si="31"/>
        <v/>
      </c>
      <c r="CG256" s="72" t="str">
        <f t="shared" si="33"/>
        <v/>
      </c>
      <c r="CH256" s="95"/>
      <c r="CI256" s="27" t="e">
        <f>VLOOKUP(B256,Facility_Information!$B$6:$O$136,14,FALSE)</f>
        <v>#N/A</v>
      </c>
      <c r="CJ256">
        <f t="shared" si="26"/>
        <v>0</v>
      </c>
      <c r="CK256">
        <f t="shared" si="27"/>
        <v>0</v>
      </c>
      <c r="CL256">
        <f>IF(CK256&gt;0,SUM($CK$6:CK256),0)</f>
        <v>0</v>
      </c>
      <c r="CM256" s="182" t="str">
        <f t="shared" si="32"/>
        <v/>
      </c>
    </row>
    <row r="257" spans="1:91" ht="13" x14ac:dyDescent="0.3">
      <c r="A257" s="82"/>
      <c r="B257" s="251"/>
      <c r="C257" s="215"/>
      <c r="D257" s="215"/>
      <c r="E257" s="215"/>
      <c r="F257" s="215"/>
      <c r="G257" s="216"/>
      <c r="H257" s="217"/>
      <c r="I257" s="200"/>
      <c r="J257" s="264"/>
      <c r="K257" s="140"/>
      <c r="L257" s="135"/>
      <c r="M257" s="261"/>
      <c r="N257" s="172"/>
      <c r="O257" s="160"/>
      <c r="P257" s="161"/>
      <c r="Q257" s="141"/>
      <c r="R257" s="170"/>
      <c r="S257" s="140"/>
      <c r="T257" s="67"/>
      <c r="U257" s="67"/>
      <c r="V257" s="135"/>
      <c r="W257" s="140"/>
      <c r="X257" s="135"/>
      <c r="Y257" s="134"/>
      <c r="Z257" s="67"/>
      <c r="AA257" s="67"/>
      <c r="AB257" s="135"/>
      <c r="AC257" s="141"/>
      <c r="AD257" s="115"/>
      <c r="AE257" s="115"/>
      <c r="AF257" s="269"/>
      <c r="AG257" s="134"/>
      <c r="AH257" s="67"/>
      <c r="AI257" s="67"/>
      <c r="AJ257" s="135"/>
      <c r="AK257" s="140"/>
      <c r="AL257" s="215"/>
      <c r="AM257" s="215"/>
      <c r="AN257" s="215"/>
      <c r="AO257" s="215"/>
      <c r="AP257" s="271"/>
      <c r="AQ257" s="273"/>
      <c r="AR257" s="140"/>
      <c r="AS257" s="271"/>
      <c r="AT257" s="140"/>
      <c r="AU257" s="215"/>
      <c r="AV257" s="215"/>
      <c r="AW257" s="215"/>
      <c r="AX257" s="271"/>
      <c r="AY257" s="277"/>
      <c r="AZ257" s="218"/>
      <c r="BA257" s="218"/>
      <c r="BB257" s="332"/>
      <c r="BC257" s="134"/>
      <c r="BD257" s="67"/>
      <c r="BE257" s="199"/>
      <c r="BF257" s="280"/>
      <c r="BG257" s="261"/>
      <c r="BH257" s="271"/>
      <c r="BI257" s="140"/>
      <c r="BJ257" s="271"/>
      <c r="BK257" s="140"/>
      <c r="BL257" s="215"/>
      <c r="BM257" s="215"/>
      <c r="BN257" s="215"/>
      <c r="BO257" s="271"/>
      <c r="BP257" s="134"/>
      <c r="BQ257" s="67"/>
      <c r="BR257" s="67"/>
      <c r="BS257" s="135"/>
      <c r="BT257" s="134"/>
      <c r="BU257" s="67"/>
      <c r="BV257" s="199"/>
      <c r="BW257" s="280"/>
      <c r="BX257" s="334" t="str">
        <f t="shared" si="28"/>
        <v/>
      </c>
      <c r="BY257" s="134"/>
      <c r="BZ257" s="67"/>
      <c r="CA257" s="67"/>
      <c r="CB257" s="67"/>
      <c r="CC257" s="67"/>
      <c r="CD257" s="252" t="str">
        <f t="shared" si="29"/>
        <v/>
      </c>
      <c r="CE257" s="197" t="str">
        <f t="shared" si="30"/>
        <v/>
      </c>
      <c r="CF257" s="327" t="str">
        <f t="shared" si="31"/>
        <v/>
      </c>
      <c r="CG257" s="72" t="str">
        <f t="shared" si="33"/>
        <v/>
      </c>
      <c r="CH257" s="95"/>
      <c r="CI257" s="27" t="e">
        <f>VLOOKUP(B257,Facility_Information!$B$6:$O$136,14,FALSE)</f>
        <v>#N/A</v>
      </c>
      <c r="CJ257">
        <f t="shared" si="26"/>
        <v>0</v>
      </c>
      <c r="CK257">
        <f t="shared" si="27"/>
        <v>0</v>
      </c>
      <c r="CL257">
        <f>IF(CK257&gt;0,SUM($CK$6:CK257),0)</f>
        <v>0</v>
      </c>
      <c r="CM257" s="182" t="str">
        <f t="shared" si="32"/>
        <v/>
      </c>
    </row>
    <row r="258" spans="1:91" ht="13" x14ac:dyDescent="0.3">
      <c r="A258" s="82"/>
      <c r="B258" s="251"/>
      <c r="C258" s="215"/>
      <c r="D258" s="215"/>
      <c r="E258" s="215"/>
      <c r="F258" s="215"/>
      <c r="G258" s="216"/>
      <c r="H258" s="217"/>
      <c r="I258" s="200"/>
      <c r="J258" s="264"/>
      <c r="K258" s="140"/>
      <c r="L258" s="135"/>
      <c r="M258" s="261"/>
      <c r="N258" s="172"/>
      <c r="O258" s="160"/>
      <c r="P258" s="161"/>
      <c r="Q258" s="141"/>
      <c r="R258" s="170"/>
      <c r="S258" s="140"/>
      <c r="T258" s="67"/>
      <c r="U258" s="67"/>
      <c r="V258" s="135"/>
      <c r="W258" s="140"/>
      <c r="X258" s="135"/>
      <c r="Y258" s="134"/>
      <c r="Z258" s="67"/>
      <c r="AA258" s="67"/>
      <c r="AB258" s="135"/>
      <c r="AC258" s="141"/>
      <c r="AD258" s="115"/>
      <c r="AE258" s="115"/>
      <c r="AF258" s="269"/>
      <c r="AG258" s="134"/>
      <c r="AH258" s="67"/>
      <c r="AI258" s="67"/>
      <c r="AJ258" s="135"/>
      <c r="AK258" s="140"/>
      <c r="AL258" s="215"/>
      <c r="AM258" s="215"/>
      <c r="AN258" s="215"/>
      <c r="AO258" s="215"/>
      <c r="AP258" s="271"/>
      <c r="AQ258" s="273"/>
      <c r="AR258" s="140"/>
      <c r="AS258" s="271"/>
      <c r="AT258" s="140"/>
      <c r="AU258" s="215"/>
      <c r="AV258" s="215"/>
      <c r="AW258" s="215"/>
      <c r="AX258" s="271"/>
      <c r="AY258" s="277"/>
      <c r="AZ258" s="218"/>
      <c r="BA258" s="218"/>
      <c r="BB258" s="332"/>
      <c r="BC258" s="134"/>
      <c r="BD258" s="67"/>
      <c r="BE258" s="199"/>
      <c r="BF258" s="280"/>
      <c r="BG258" s="261"/>
      <c r="BH258" s="271"/>
      <c r="BI258" s="140"/>
      <c r="BJ258" s="271"/>
      <c r="BK258" s="140"/>
      <c r="BL258" s="215"/>
      <c r="BM258" s="215"/>
      <c r="BN258" s="215"/>
      <c r="BO258" s="271"/>
      <c r="BP258" s="134"/>
      <c r="BQ258" s="67"/>
      <c r="BR258" s="67"/>
      <c r="BS258" s="135"/>
      <c r="BT258" s="134"/>
      <c r="BU258" s="67"/>
      <c r="BV258" s="199"/>
      <c r="BW258" s="280"/>
      <c r="BX258" s="334" t="str">
        <f t="shared" si="28"/>
        <v/>
      </c>
      <c r="BY258" s="134"/>
      <c r="BZ258" s="67"/>
      <c r="CA258" s="67"/>
      <c r="CB258" s="67"/>
      <c r="CC258" s="67"/>
      <c r="CD258" s="252" t="str">
        <f t="shared" si="29"/>
        <v/>
      </c>
      <c r="CE258" s="197" t="str">
        <f t="shared" si="30"/>
        <v/>
      </c>
      <c r="CF258" s="327" t="str">
        <f t="shared" si="31"/>
        <v/>
      </c>
      <c r="CG258" s="72" t="str">
        <f t="shared" si="33"/>
        <v/>
      </c>
      <c r="CH258" s="95"/>
      <c r="CI258" s="27" t="e">
        <f>VLOOKUP(B258,Facility_Information!$B$6:$O$136,14,FALSE)</f>
        <v>#N/A</v>
      </c>
      <c r="CJ258">
        <f t="shared" si="26"/>
        <v>0</v>
      </c>
      <c r="CK258">
        <f t="shared" si="27"/>
        <v>0</v>
      </c>
      <c r="CL258">
        <f>IF(CK258&gt;0,SUM($CK$6:CK258),0)</f>
        <v>0</v>
      </c>
      <c r="CM258" s="182" t="str">
        <f t="shared" si="32"/>
        <v/>
      </c>
    </row>
    <row r="259" spans="1:91" ht="13" x14ac:dyDescent="0.3">
      <c r="A259" s="82"/>
      <c r="B259" s="251"/>
      <c r="C259" s="215"/>
      <c r="D259" s="215"/>
      <c r="E259" s="215"/>
      <c r="F259" s="215"/>
      <c r="G259" s="216"/>
      <c r="H259" s="217"/>
      <c r="I259" s="200"/>
      <c r="J259" s="264"/>
      <c r="K259" s="140"/>
      <c r="L259" s="135"/>
      <c r="M259" s="261"/>
      <c r="N259" s="172"/>
      <c r="O259" s="160"/>
      <c r="P259" s="161"/>
      <c r="Q259" s="141"/>
      <c r="R259" s="170"/>
      <c r="S259" s="140"/>
      <c r="T259" s="67"/>
      <c r="U259" s="67"/>
      <c r="V259" s="135"/>
      <c r="W259" s="140"/>
      <c r="X259" s="135"/>
      <c r="Y259" s="134"/>
      <c r="Z259" s="67"/>
      <c r="AA259" s="67"/>
      <c r="AB259" s="135"/>
      <c r="AC259" s="141"/>
      <c r="AD259" s="115"/>
      <c r="AE259" s="115"/>
      <c r="AF259" s="269"/>
      <c r="AG259" s="134"/>
      <c r="AH259" s="67"/>
      <c r="AI259" s="67"/>
      <c r="AJ259" s="135"/>
      <c r="AK259" s="140"/>
      <c r="AL259" s="215"/>
      <c r="AM259" s="215"/>
      <c r="AN259" s="215"/>
      <c r="AO259" s="215"/>
      <c r="AP259" s="271"/>
      <c r="AQ259" s="273"/>
      <c r="AR259" s="140"/>
      <c r="AS259" s="271"/>
      <c r="AT259" s="140"/>
      <c r="AU259" s="215"/>
      <c r="AV259" s="215"/>
      <c r="AW259" s="215"/>
      <c r="AX259" s="271"/>
      <c r="AY259" s="277"/>
      <c r="AZ259" s="218"/>
      <c r="BA259" s="218"/>
      <c r="BB259" s="332"/>
      <c r="BC259" s="134"/>
      <c r="BD259" s="67"/>
      <c r="BE259" s="199"/>
      <c r="BF259" s="280"/>
      <c r="BG259" s="261"/>
      <c r="BH259" s="271"/>
      <c r="BI259" s="140"/>
      <c r="BJ259" s="271"/>
      <c r="BK259" s="140"/>
      <c r="BL259" s="215"/>
      <c r="BM259" s="215"/>
      <c r="BN259" s="215"/>
      <c r="BO259" s="271"/>
      <c r="BP259" s="134"/>
      <c r="BQ259" s="67"/>
      <c r="BR259" s="67"/>
      <c r="BS259" s="135"/>
      <c r="BT259" s="134"/>
      <c r="BU259" s="67"/>
      <c r="BV259" s="199"/>
      <c r="BW259" s="280"/>
      <c r="BX259" s="334" t="str">
        <f t="shared" si="28"/>
        <v/>
      </c>
      <c r="BY259" s="134"/>
      <c r="BZ259" s="67"/>
      <c r="CA259" s="67"/>
      <c r="CB259" s="67"/>
      <c r="CC259" s="67"/>
      <c r="CD259" s="252" t="str">
        <f t="shared" si="29"/>
        <v/>
      </c>
      <c r="CE259" s="197" t="str">
        <f t="shared" si="30"/>
        <v/>
      </c>
      <c r="CF259" s="327" t="str">
        <f t="shared" si="31"/>
        <v/>
      </c>
      <c r="CG259" s="72" t="str">
        <f t="shared" si="33"/>
        <v/>
      </c>
      <c r="CH259" s="95"/>
      <c r="CI259" s="27" t="e">
        <f>VLOOKUP(B259,Facility_Information!$B$6:$O$136,14,FALSE)</f>
        <v>#N/A</v>
      </c>
      <c r="CJ259">
        <f t="shared" si="26"/>
        <v>0</v>
      </c>
      <c r="CK259">
        <f t="shared" si="27"/>
        <v>0</v>
      </c>
      <c r="CL259">
        <f>IF(CK259&gt;0,SUM($CK$6:CK259),0)</f>
        <v>0</v>
      </c>
      <c r="CM259" s="182" t="str">
        <f t="shared" si="32"/>
        <v/>
      </c>
    </row>
    <row r="260" spans="1:91" ht="13" x14ac:dyDescent="0.3">
      <c r="A260" s="82"/>
      <c r="B260" s="251"/>
      <c r="C260" s="215"/>
      <c r="D260" s="215"/>
      <c r="E260" s="215"/>
      <c r="F260" s="215"/>
      <c r="G260" s="216"/>
      <c r="H260" s="217"/>
      <c r="I260" s="200"/>
      <c r="J260" s="264"/>
      <c r="K260" s="140"/>
      <c r="L260" s="135"/>
      <c r="M260" s="261"/>
      <c r="N260" s="172"/>
      <c r="O260" s="160"/>
      <c r="P260" s="161"/>
      <c r="Q260" s="141"/>
      <c r="R260" s="170"/>
      <c r="S260" s="140"/>
      <c r="T260" s="67"/>
      <c r="U260" s="67"/>
      <c r="V260" s="135"/>
      <c r="W260" s="140"/>
      <c r="X260" s="135"/>
      <c r="Y260" s="134"/>
      <c r="Z260" s="67"/>
      <c r="AA260" s="67"/>
      <c r="AB260" s="135"/>
      <c r="AC260" s="141"/>
      <c r="AD260" s="115"/>
      <c r="AE260" s="115"/>
      <c r="AF260" s="269"/>
      <c r="AG260" s="134"/>
      <c r="AH260" s="67"/>
      <c r="AI260" s="67"/>
      <c r="AJ260" s="135"/>
      <c r="AK260" s="140"/>
      <c r="AL260" s="215"/>
      <c r="AM260" s="215"/>
      <c r="AN260" s="215"/>
      <c r="AO260" s="215"/>
      <c r="AP260" s="271"/>
      <c r="AQ260" s="273"/>
      <c r="AR260" s="140"/>
      <c r="AS260" s="271"/>
      <c r="AT260" s="140"/>
      <c r="AU260" s="215"/>
      <c r="AV260" s="215"/>
      <c r="AW260" s="215"/>
      <c r="AX260" s="271"/>
      <c r="AY260" s="277"/>
      <c r="AZ260" s="218"/>
      <c r="BA260" s="218"/>
      <c r="BB260" s="332"/>
      <c r="BC260" s="134"/>
      <c r="BD260" s="67"/>
      <c r="BE260" s="199"/>
      <c r="BF260" s="280"/>
      <c r="BG260" s="261"/>
      <c r="BH260" s="271"/>
      <c r="BI260" s="140"/>
      <c r="BJ260" s="271"/>
      <c r="BK260" s="140"/>
      <c r="BL260" s="215"/>
      <c r="BM260" s="215"/>
      <c r="BN260" s="215"/>
      <c r="BO260" s="271"/>
      <c r="BP260" s="134"/>
      <c r="BQ260" s="67"/>
      <c r="BR260" s="67"/>
      <c r="BS260" s="135"/>
      <c r="BT260" s="134"/>
      <c r="BU260" s="67"/>
      <c r="BV260" s="199"/>
      <c r="BW260" s="280"/>
      <c r="BX260" s="334" t="str">
        <f t="shared" si="28"/>
        <v/>
      </c>
      <c r="BY260" s="134"/>
      <c r="BZ260" s="67"/>
      <c r="CA260" s="67"/>
      <c r="CB260" s="67"/>
      <c r="CC260" s="67"/>
      <c r="CD260" s="252" t="str">
        <f t="shared" si="29"/>
        <v/>
      </c>
      <c r="CE260" s="197" t="str">
        <f t="shared" si="30"/>
        <v/>
      </c>
      <c r="CF260" s="327" t="str">
        <f t="shared" si="31"/>
        <v/>
      </c>
      <c r="CG260" s="72" t="str">
        <f t="shared" si="33"/>
        <v/>
      </c>
      <c r="CH260" s="95"/>
      <c r="CI260" s="27" t="e">
        <f>VLOOKUP(B260,Facility_Information!$B$6:$O$136,14,FALSE)</f>
        <v>#N/A</v>
      </c>
      <c r="CJ260">
        <f t="shared" si="26"/>
        <v>0</v>
      </c>
      <c r="CK260">
        <f t="shared" si="27"/>
        <v>0</v>
      </c>
      <c r="CL260">
        <f>IF(CK260&gt;0,SUM($CK$6:CK260),0)</f>
        <v>0</v>
      </c>
      <c r="CM260" s="182" t="str">
        <f t="shared" si="32"/>
        <v/>
      </c>
    </row>
    <row r="261" spans="1:91" ht="13" x14ac:dyDescent="0.3">
      <c r="A261" s="82"/>
      <c r="B261" s="251"/>
      <c r="C261" s="215"/>
      <c r="D261" s="215"/>
      <c r="E261" s="215"/>
      <c r="F261" s="215"/>
      <c r="G261" s="216"/>
      <c r="H261" s="217"/>
      <c r="I261" s="200"/>
      <c r="J261" s="264"/>
      <c r="K261" s="140"/>
      <c r="L261" s="135"/>
      <c r="M261" s="261"/>
      <c r="N261" s="172"/>
      <c r="O261" s="160"/>
      <c r="P261" s="161"/>
      <c r="Q261" s="141"/>
      <c r="R261" s="170"/>
      <c r="S261" s="140"/>
      <c r="T261" s="67"/>
      <c r="U261" s="67"/>
      <c r="V261" s="135"/>
      <c r="W261" s="140"/>
      <c r="X261" s="135"/>
      <c r="Y261" s="134"/>
      <c r="Z261" s="67"/>
      <c r="AA261" s="67"/>
      <c r="AB261" s="135"/>
      <c r="AC261" s="141"/>
      <c r="AD261" s="115"/>
      <c r="AE261" s="115"/>
      <c r="AF261" s="269"/>
      <c r="AG261" s="134"/>
      <c r="AH261" s="67"/>
      <c r="AI261" s="67"/>
      <c r="AJ261" s="135"/>
      <c r="AK261" s="140"/>
      <c r="AL261" s="215"/>
      <c r="AM261" s="215"/>
      <c r="AN261" s="215"/>
      <c r="AO261" s="215"/>
      <c r="AP261" s="271"/>
      <c r="AQ261" s="273"/>
      <c r="AR261" s="140"/>
      <c r="AS261" s="271"/>
      <c r="AT261" s="140"/>
      <c r="AU261" s="215"/>
      <c r="AV261" s="215"/>
      <c r="AW261" s="215"/>
      <c r="AX261" s="271"/>
      <c r="AY261" s="277"/>
      <c r="AZ261" s="218"/>
      <c r="BA261" s="218"/>
      <c r="BB261" s="332"/>
      <c r="BC261" s="134"/>
      <c r="BD261" s="67"/>
      <c r="BE261" s="199"/>
      <c r="BF261" s="280"/>
      <c r="BG261" s="261"/>
      <c r="BH261" s="271"/>
      <c r="BI261" s="140"/>
      <c r="BJ261" s="271"/>
      <c r="BK261" s="140"/>
      <c r="BL261" s="215"/>
      <c r="BM261" s="215"/>
      <c r="BN261" s="215"/>
      <c r="BO261" s="271"/>
      <c r="BP261" s="134"/>
      <c r="BQ261" s="67"/>
      <c r="BR261" s="67"/>
      <c r="BS261" s="135"/>
      <c r="BT261" s="134"/>
      <c r="BU261" s="67"/>
      <c r="BV261" s="199"/>
      <c r="BW261" s="280"/>
      <c r="BX261" s="334" t="str">
        <f t="shared" si="28"/>
        <v/>
      </c>
      <c r="BY261" s="134"/>
      <c r="BZ261" s="67"/>
      <c r="CA261" s="67"/>
      <c r="CB261" s="67"/>
      <c r="CC261" s="67"/>
      <c r="CD261" s="252" t="str">
        <f t="shared" si="29"/>
        <v/>
      </c>
      <c r="CE261" s="197" t="str">
        <f t="shared" si="30"/>
        <v/>
      </c>
      <c r="CF261" s="327" t="str">
        <f t="shared" si="31"/>
        <v/>
      </c>
      <c r="CG261" s="72" t="str">
        <f t="shared" si="33"/>
        <v/>
      </c>
      <c r="CH261" s="95"/>
      <c r="CI261" s="27" t="e">
        <f>VLOOKUP(B261,Facility_Information!$B$6:$O$136,14,FALSE)</f>
        <v>#N/A</v>
      </c>
      <c r="CJ261">
        <f t="shared" si="26"/>
        <v>0</v>
      </c>
      <c r="CK261">
        <f t="shared" si="27"/>
        <v>0</v>
      </c>
      <c r="CL261">
        <f>IF(CK261&gt;0,SUM($CK$6:CK261),0)</f>
        <v>0</v>
      </c>
      <c r="CM261" s="182" t="str">
        <f t="shared" si="32"/>
        <v/>
      </c>
    </row>
    <row r="262" spans="1:91" ht="13" x14ac:dyDescent="0.3">
      <c r="A262" s="82"/>
      <c r="B262" s="251"/>
      <c r="C262" s="215"/>
      <c r="D262" s="215"/>
      <c r="E262" s="215"/>
      <c r="F262" s="215"/>
      <c r="G262" s="216"/>
      <c r="H262" s="217"/>
      <c r="I262" s="200"/>
      <c r="J262" s="264"/>
      <c r="K262" s="140"/>
      <c r="L262" s="135"/>
      <c r="M262" s="261"/>
      <c r="N262" s="172"/>
      <c r="O262" s="160"/>
      <c r="P262" s="161"/>
      <c r="Q262" s="141"/>
      <c r="R262" s="170"/>
      <c r="S262" s="140"/>
      <c r="T262" s="67"/>
      <c r="U262" s="67"/>
      <c r="V262" s="135"/>
      <c r="W262" s="140"/>
      <c r="X262" s="135"/>
      <c r="Y262" s="134"/>
      <c r="Z262" s="67"/>
      <c r="AA262" s="67"/>
      <c r="AB262" s="135"/>
      <c r="AC262" s="141"/>
      <c r="AD262" s="115"/>
      <c r="AE262" s="115"/>
      <c r="AF262" s="269"/>
      <c r="AG262" s="134"/>
      <c r="AH262" s="67"/>
      <c r="AI262" s="67"/>
      <c r="AJ262" s="135"/>
      <c r="AK262" s="140"/>
      <c r="AL262" s="215"/>
      <c r="AM262" s="215"/>
      <c r="AN262" s="215"/>
      <c r="AO262" s="215"/>
      <c r="AP262" s="271"/>
      <c r="AQ262" s="273"/>
      <c r="AR262" s="140"/>
      <c r="AS262" s="271"/>
      <c r="AT262" s="140"/>
      <c r="AU262" s="215"/>
      <c r="AV262" s="215"/>
      <c r="AW262" s="215"/>
      <c r="AX262" s="271"/>
      <c r="AY262" s="277"/>
      <c r="AZ262" s="218"/>
      <c r="BA262" s="218"/>
      <c r="BB262" s="332"/>
      <c r="BC262" s="134"/>
      <c r="BD262" s="67"/>
      <c r="BE262" s="199"/>
      <c r="BF262" s="280"/>
      <c r="BG262" s="261"/>
      <c r="BH262" s="271"/>
      <c r="BI262" s="140"/>
      <c r="BJ262" s="271"/>
      <c r="BK262" s="140"/>
      <c r="BL262" s="215"/>
      <c r="BM262" s="215"/>
      <c r="BN262" s="215"/>
      <c r="BO262" s="271"/>
      <c r="BP262" s="134"/>
      <c r="BQ262" s="67"/>
      <c r="BR262" s="67"/>
      <c r="BS262" s="135"/>
      <c r="BT262" s="134"/>
      <c r="BU262" s="67"/>
      <c r="BV262" s="199"/>
      <c r="BW262" s="280"/>
      <c r="BX262" s="334" t="str">
        <f t="shared" si="28"/>
        <v/>
      </c>
      <c r="BY262" s="134"/>
      <c r="BZ262" s="67"/>
      <c r="CA262" s="67"/>
      <c r="CB262" s="67"/>
      <c r="CC262" s="67"/>
      <c r="CD262" s="252" t="str">
        <f t="shared" si="29"/>
        <v/>
      </c>
      <c r="CE262" s="197" t="str">
        <f t="shared" si="30"/>
        <v/>
      </c>
      <c r="CF262" s="327" t="str">
        <f t="shared" si="31"/>
        <v/>
      </c>
      <c r="CG262" s="72" t="str">
        <f t="shared" si="33"/>
        <v/>
      </c>
      <c r="CH262" s="95"/>
      <c r="CI262" s="27" t="e">
        <f>VLOOKUP(B262,Facility_Information!$B$6:$O$136,14,FALSE)</f>
        <v>#N/A</v>
      </c>
      <c r="CJ262">
        <f t="shared" ref="CJ262:CJ325" si="34">SUM(COUNTA(Y262,AC262,AG262))</f>
        <v>0</v>
      </c>
      <c r="CK262">
        <f t="shared" ref="CK262:CK325" si="35">IF(CH262="yes",1,0)</f>
        <v>0</v>
      </c>
      <c r="CL262">
        <f>IF(CK262&gt;0,SUM($CK$6:CK262),0)</f>
        <v>0</v>
      </c>
      <c r="CM262" s="182" t="str">
        <f t="shared" si="32"/>
        <v/>
      </c>
    </row>
    <row r="263" spans="1:91" ht="13" x14ac:dyDescent="0.3">
      <c r="A263" s="82"/>
      <c r="B263" s="251"/>
      <c r="C263" s="215"/>
      <c r="D263" s="215"/>
      <c r="E263" s="215"/>
      <c r="F263" s="215"/>
      <c r="G263" s="216"/>
      <c r="H263" s="217"/>
      <c r="I263" s="200"/>
      <c r="J263" s="264"/>
      <c r="K263" s="140"/>
      <c r="L263" s="135"/>
      <c r="M263" s="261"/>
      <c r="N263" s="172"/>
      <c r="O263" s="160"/>
      <c r="P263" s="161"/>
      <c r="Q263" s="141"/>
      <c r="R263" s="170"/>
      <c r="S263" s="140"/>
      <c r="T263" s="67"/>
      <c r="U263" s="67"/>
      <c r="V263" s="135"/>
      <c r="W263" s="140"/>
      <c r="X263" s="135"/>
      <c r="Y263" s="134"/>
      <c r="Z263" s="67"/>
      <c r="AA263" s="67"/>
      <c r="AB263" s="135"/>
      <c r="AC263" s="141"/>
      <c r="AD263" s="115"/>
      <c r="AE263" s="115"/>
      <c r="AF263" s="269"/>
      <c r="AG263" s="134"/>
      <c r="AH263" s="67"/>
      <c r="AI263" s="67"/>
      <c r="AJ263" s="135"/>
      <c r="AK263" s="140"/>
      <c r="AL263" s="215"/>
      <c r="AM263" s="215"/>
      <c r="AN263" s="215"/>
      <c r="AO263" s="215"/>
      <c r="AP263" s="271"/>
      <c r="AQ263" s="273"/>
      <c r="AR263" s="140"/>
      <c r="AS263" s="271"/>
      <c r="AT263" s="140"/>
      <c r="AU263" s="215"/>
      <c r="AV263" s="215"/>
      <c r="AW263" s="215"/>
      <c r="AX263" s="271"/>
      <c r="AY263" s="277"/>
      <c r="AZ263" s="218"/>
      <c r="BA263" s="218"/>
      <c r="BB263" s="332"/>
      <c r="BC263" s="134"/>
      <c r="BD263" s="67"/>
      <c r="BE263" s="199"/>
      <c r="BF263" s="280"/>
      <c r="BG263" s="261"/>
      <c r="BH263" s="271"/>
      <c r="BI263" s="140"/>
      <c r="BJ263" s="271"/>
      <c r="BK263" s="140"/>
      <c r="BL263" s="215"/>
      <c r="BM263" s="215"/>
      <c r="BN263" s="215"/>
      <c r="BO263" s="271"/>
      <c r="BP263" s="134"/>
      <c r="BQ263" s="67"/>
      <c r="BR263" s="67"/>
      <c r="BS263" s="135"/>
      <c r="BT263" s="134"/>
      <c r="BU263" s="67"/>
      <c r="BV263" s="199"/>
      <c r="BW263" s="280"/>
      <c r="BX263" s="334" t="str">
        <f t="shared" ref="BX263:BX326" si="36">IF(AK263&gt;0,"Tier 1",IF(AL263&gt;0,"Tier 1",IF(AM263&gt;0,"Tier 1",IF(AN263&gt;0,"Tier 1",IF(AO263&gt;0,"Tier 1",IF(AP263&gt;0,"Tier 1",IF(AQ263="yes","Tier 1",IF(AR263="yes","Tier 1",IF(AS263="yes","Tier 1",IF(AT263="via Downstream Destructive Device","Tier 1",IF(AT263="Directly to Atmosphere","Tier 1",IF(AU263="yes","Tier 1",IF(AV263="yes","Tier 1",IF(AW263="yes","Tier 1",IF(AX263="yes","Tier 1",IF(AY263="Yes","Tier 1",IF(AZ263="Yes","Tier 1",IF(BA263="Yes","Tier 1",IF(BB263="Yes","Tier 1",IF(BC263="Category 1","Tier 1",IF(BC263="Category 2","Tier 1",IF(BC263="Category 3","Tier 1",IF(BC263="Category 4","Tier 1",IF(BC263="Category 5","Tier 1",IF(BC263="Category 6","Tier 1",IF(BC263="Category 7","Tier 1",IF(BG263&gt;0,"Tier 2",IF(BH263&gt;0,"Tier 2",IF(BI263="yes","Tier 2",IF(BJ263="yes","Tier 2",IF(BK263="via Downstream Destructive Device","Tier 2",IF(BK263="Directly to Atmosphere","Tier 2",IF(BL263="yes","Tier 2",IF(BM263="yes","Tier 2",IF(BN263="yes","Tier 2",IF(BO263="yes","Tier 2",IF(BP263="yes","Tier 2",IF(BQ263="yes","Tier 2",IF(BR263="yes","Tier 2",IF(BS263="yes","Tier 2",IF(BT263="Category 1","Tier 2",IF(BT263="Category 2","Tier 2",IF(BT263="Category 3","Tier 2",IF(BT263="Category 4","Tier 2",IF(BT263="Category 5","Tier 2",IF(BT263="Category 6","Tier 2",IF(BT263="Category 7","Tier 2",IF(BT263="Category 8","Tier 2",""))))))))))))))))))))))))))))))))))))))))))))))))</f>
        <v/>
      </c>
      <c r="BY263" s="134"/>
      <c r="BZ263" s="67"/>
      <c r="CA263" s="67"/>
      <c r="CB263" s="67"/>
      <c r="CC263" s="67"/>
      <c r="CD263" s="252" t="str">
        <f t="shared" ref="CD263:CD326" si="37">IF(BX263="","",IF(BX263="Tier 2","",SUM(BY263:CC263)))</f>
        <v/>
      </c>
      <c r="CE263" s="197" t="str">
        <f t="shared" ref="CE263:CE326" si="38">IF(I263="","",I263)</f>
        <v/>
      </c>
      <c r="CF263" s="327" t="str">
        <f t="shared" ref="CF263:CF326" si="39">IF(I263="","",_xlfn.CONCAT("--[",BX263," Event] 
--[Type of Process]: ",K263," 
--[Mode of Operation]: ",M263, IF(M263="Normal",_xlfn.CONCAT(", ",O263),""),IF(M263="Start-up",_xlfn.CONCAT(", ",Q263),"")," 
--[Point of Release]: ",S263,", ", IF(T263&lt;&gt;"",T263,""), ", ", IF(U263&lt;&gt;"",U263,""), " 
--[Type of Material]: ",W263,"
--[Causal Factors]: ",IF(Y263&lt;&gt;"",_xlfn.CONCAT("(1) ",Y263),""), IF(Z263&lt;&gt;"",_xlfn.CONCAT("-",Z263),""), IF(AA263&lt;&gt;"",_xlfn.CONCAT("-",AA263),""), ", ",IF(AC263&lt;&gt;"",_xlfn.CONCAT("(2) ",AC263),""), IF(AD263&lt;&gt;"",_xlfn.CONCAT("-",AD263),""), IF(AE263&lt;&gt;"",_xlfn.CONCAT("-",AE263),""), ", ",IF(AG263&lt;&gt;"",_xlfn.CONCAT("(3) ",AG263),""),IF(AH263&lt;&gt;"",_xlfn.CONCAT("-",AH263),""), IF(AI263&lt;&gt;"",_xlfn.CONCAT("-",AI263),"")," 
--[Consequences]: ",IF(SUM(AK263:AP263)&gt;0,"Tier 1 Injuries, ",""),IF(AQ263="yes","Tier 1 Evac, ",""),IF(AR263="Yes","Tier 1 Fire, ",""),IF(AS263="Yes","Tier 1 Explosion, ",""),IF(AT263="Directly to Atmosphere","Tier 1 PRD: Directly to Atmosphere, ",""),IF(AT263="via Downstream Destructive Device","Tier 1 PRD: via Downstream Destructive Device, ",""),IF(AU263="Yes","Tier 1 PRD: Rainout, ",""),IF(AV263="Yes","Tier 1 PRD: Discharge to a Potentially Unsafe Location, ",""),IF(AW263="Yes","Tier 1 PRD: On-Site Shelter-In-Place or On-Site Evacuation, ",""),IF(AX263="Yes","Tier 1 PRD: Public Protective Measures, ",""),IF(AY263="Yes","Tier 1 Upset Emission: Rainout, ",""),IF(AZ263="Yes","Tier 1 Upset Emission: Discharge to a Potentially Unsafe Location, ",""),IF(BA263="Yes","Tier 1 Upset Emission: On-Site Shelter-In-Place or On-Site Evacuation, ",""),IF(BB263="Yes","Tier 1 Upset Emission: Public Protective Measures, ",""),IF(BC263="Category 1","Tier 1 TRC-1, ",""),IF(BC263="Category 2","Tier 1 TRC-2, ",""),IF(BC263="Category 3","Tier 1 TRC-3, ",""),IF(BC263="Category 4","Tier 1 TRC-4, ",""),IF(BC263="Category 5","Tier 1 TRC-5, ",""),IF(BC263="Category 6","Tier 1 TRC-6, ",""),IF(BC263="Category 7","Tier 1 TRC-7, ",""),IF(BD263="Indoor","Indoor Release, ",""),IF(BD263="Outdoor","Outdoor Release, ",""),IF(OR(BE263="Category 1",BE263="Category 2",BE263="Category 3",BE263="Category 4",BE263="Category 5",BE263="Category 7",BE263="Category 8"),"Tier 1 Multiple TRC, ",""),
IF(SUM(BG263:BH263)&gt;0,"Tier 2 Injuries, ",""),IF(BI263="Yes","Tier 2 Fire, ",""),IF(BJ263="Yes","Tier 2 Explosion, ",""),IF(BK263="Directly to Atmosphere","Tier 2 PRD: Directly to Atmosphere, ",""),IF(BK263="via Downstream Destructive Device","Tier 2 PRD: via Downstream Destructive Device, ",""),IF(BL263="Yes","Tier 2 PRD: Rainout, ",""),IF(BM263="Yes","Tier 2 PRD: Discharge to a Potentially Unsafe Location, ",""),IF(BN263="Yes","Tier 2 PRD: On-Site Shelter-In-Place or On-Site Evacuation, ",""),IF(BO263="Yes","Tier 2 PRD: Public Protective Measures, ",""),IF(BP263="Yes","Tier 2 Upset Emission: Rainout, ",""),IF(BQ263="Yes","Tier 2 Upset Emission: Discharge to a Potentially Unsafe Location, ",""),IF(BR263="Yes","Tier 2 Upset Emission: On-Site Shelter-In-Place or On-Site Evacuation, ",""),IF(BS263="Yes","Tier 2 Upset Emission: Public Protective Measures, ",""),IF(BT263="Category 1","Tier 2 TRC-1, ",""),IF(BT263="Category 2","Tier 2 TRC-2, ",""),IF(BT263="Category 3","Tier 2 TRC-3, ",""),IF(BT263="Category 4","Tier 2 TRC-4, ",""),IF(BT263="Category 5","Tier 2 TRC-5, ",""),IF(BT263="Category 6","Tier 2 TRC-6, ",""),IF(BT263="Category 7","Tier 2 TRC-7, ",""),IF(BT263="Category 8","Tier 2 TRC-8, ",""),IF(BU263="Indoor","Indoor Release, ",""),IF(BU263="Outdoor","Outdoor Release, ",""),IF(OR(BV263="Category 1",BV263="Category 2",BV263="Category 3",BV263="Category 4",BV263="Category 5",BV263="Category 7",BV263="Category 8"),"Tier 2 Multiple TRC, ","")))</f>
        <v/>
      </c>
      <c r="CG263" s="72" t="str">
        <f t="shared" si="33"/>
        <v/>
      </c>
      <c r="CH263" s="95"/>
      <c r="CI263" s="27" t="e">
        <f>VLOOKUP(B263,Facility_Information!$B$6:$O$136,14,FALSE)</f>
        <v>#N/A</v>
      </c>
      <c r="CJ263">
        <f t="shared" si="34"/>
        <v>0</v>
      </c>
      <c r="CK263">
        <f t="shared" si="35"/>
        <v>0</v>
      </c>
      <c r="CL263">
        <f>IF(CK263&gt;0,SUM($CK$6:CK263),0)</f>
        <v>0</v>
      </c>
      <c r="CM263" s="182" t="str">
        <f t="shared" ref="CM263:CM326" si="40">IF(CK263=1,HYPERLINK("#Event_Sharing!C5","Click here to enter Event Sharing data"),"")</f>
        <v/>
      </c>
    </row>
    <row r="264" spans="1:91" ht="13" x14ac:dyDescent="0.3">
      <c r="A264" s="82"/>
      <c r="B264" s="251"/>
      <c r="C264" s="215"/>
      <c r="D264" s="215"/>
      <c r="E264" s="215"/>
      <c r="F264" s="215"/>
      <c r="G264" s="216"/>
      <c r="H264" s="217"/>
      <c r="I264" s="200"/>
      <c r="J264" s="264"/>
      <c r="K264" s="140"/>
      <c r="L264" s="135"/>
      <c r="M264" s="261"/>
      <c r="N264" s="172"/>
      <c r="O264" s="160"/>
      <c r="P264" s="161"/>
      <c r="Q264" s="141"/>
      <c r="R264" s="170"/>
      <c r="S264" s="140"/>
      <c r="T264" s="67"/>
      <c r="U264" s="67"/>
      <c r="V264" s="135"/>
      <c r="W264" s="140"/>
      <c r="X264" s="135"/>
      <c r="Y264" s="134"/>
      <c r="Z264" s="67"/>
      <c r="AA264" s="67"/>
      <c r="AB264" s="135"/>
      <c r="AC264" s="141"/>
      <c r="AD264" s="115"/>
      <c r="AE264" s="115"/>
      <c r="AF264" s="269"/>
      <c r="AG264" s="134"/>
      <c r="AH264" s="67"/>
      <c r="AI264" s="67"/>
      <c r="AJ264" s="135"/>
      <c r="AK264" s="140"/>
      <c r="AL264" s="215"/>
      <c r="AM264" s="215"/>
      <c r="AN264" s="215"/>
      <c r="AO264" s="215"/>
      <c r="AP264" s="271"/>
      <c r="AQ264" s="273"/>
      <c r="AR264" s="140"/>
      <c r="AS264" s="271"/>
      <c r="AT264" s="140"/>
      <c r="AU264" s="215"/>
      <c r="AV264" s="215"/>
      <c r="AW264" s="215"/>
      <c r="AX264" s="271"/>
      <c r="AY264" s="277"/>
      <c r="AZ264" s="218"/>
      <c r="BA264" s="218"/>
      <c r="BB264" s="332"/>
      <c r="BC264" s="134"/>
      <c r="BD264" s="67"/>
      <c r="BE264" s="199"/>
      <c r="BF264" s="280"/>
      <c r="BG264" s="261"/>
      <c r="BH264" s="271"/>
      <c r="BI264" s="140"/>
      <c r="BJ264" s="271"/>
      <c r="BK264" s="140"/>
      <c r="BL264" s="215"/>
      <c r="BM264" s="215"/>
      <c r="BN264" s="215"/>
      <c r="BO264" s="271"/>
      <c r="BP264" s="134"/>
      <c r="BQ264" s="67"/>
      <c r="BR264" s="67"/>
      <c r="BS264" s="135"/>
      <c r="BT264" s="134"/>
      <c r="BU264" s="67"/>
      <c r="BV264" s="199"/>
      <c r="BW264" s="280"/>
      <c r="BX264" s="334" t="str">
        <f t="shared" si="36"/>
        <v/>
      </c>
      <c r="BY264" s="134"/>
      <c r="BZ264" s="67"/>
      <c r="CA264" s="67"/>
      <c r="CB264" s="67"/>
      <c r="CC264" s="67"/>
      <c r="CD264" s="252" t="str">
        <f t="shared" si="37"/>
        <v/>
      </c>
      <c r="CE264" s="197" t="str">
        <f t="shared" si="38"/>
        <v/>
      </c>
      <c r="CF264" s="327" t="str">
        <f t="shared" si="39"/>
        <v/>
      </c>
      <c r="CG264" s="72" t="str">
        <f t="shared" si="33"/>
        <v/>
      </c>
      <c r="CH264" s="95"/>
      <c r="CI264" s="27" t="e">
        <f>VLOOKUP(B264,Facility_Information!$B$6:$O$136,14,FALSE)</f>
        <v>#N/A</v>
      </c>
      <c r="CJ264">
        <f t="shared" si="34"/>
        <v>0</v>
      </c>
      <c r="CK264">
        <f t="shared" si="35"/>
        <v>0</v>
      </c>
      <c r="CL264">
        <f>IF(CK264&gt;0,SUM($CK$6:CK264),0)</f>
        <v>0</v>
      </c>
      <c r="CM264" s="182" t="str">
        <f t="shared" si="40"/>
        <v/>
      </c>
    </row>
    <row r="265" spans="1:91" ht="13" x14ac:dyDescent="0.3">
      <c r="A265" s="82"/>
      <c r="B265" s="251"/>
      <c r="C265" s="215"/>
      <c r="D265" s="215"/>
      <c r="E265" s="215"/>
      <c r="F265" s="215"/>
      <c r="G265" s="216"/>
      <c r="H265" s="217"/>
      <c r="I265" s="200"/>
      <c r="J265" s="264"/>
      <c r="K265" s="140"/>
      <c r="L265" s="135"/>
      <c r="M265" s="261"/>
      <c r="N265" s="172"/>
      <c r="O265" s="160"/>
      <c r="P265" s="161"/>
      <c r="Q265" s="141"/>
      <c r="R265" s="170"/>
      <c r="S265" s="140"/>
      <c r="T265" s="67"/>
      <c r="U265" s="67"/>
      <c r="V265" s="135"/>
      <c r="W265" s="140"/>
      <c r="X265" s="135"/>
      <c r="Y265" s="134"/>
      <c r="Z265" s="67"/>
      <c r="AA265" s="67"/>
      <c r="AB265" s="135"/>
      <c r="AC265" s="141"/>
      <c r="AD265" s="115"/>
      <c r="AE265" s="115"/>
      <c r="AF265" s="269"/>
      <c r="AG265" s="134"/>
      <c r="AH265" s="67"/>
      <c r="AI265" s="67"/>
      <c r="AJ265" s="135"/>
      <c r="AK265" s="140"/>
      <c r="AL265" s="215"/>
      <c r="AM265" s="215"/>
      <c r="AN265" s="215"/>
      <c r="AO265" s="215"/>
      <c r="AP265" s="271"/>
      <c r="AQ265" s="273"/>
      <c r="AR265" s="140"/>
      <c r="AS265" s="271"/>
      <c r="AT265" s="140"/>
      <c r="AU265" s="215"/>
      <c r="AV265" s="215"/>
      <c r="AW265" s="215"/>
      <c r="AX265" s="271"/>
      <c r="AY265" s="277"/>
      <c r="AZ265" s="218"/>
      <c r="BA265" s="218"/>
      <c r="BB265" s="332"/>
      <c r="BC265" s="134"/>
      <c r="BD265" s="67"/>
      <c r="BE265" s="199"/>
      <c r="BF265" s="280"/>
      <c r="BG265" s="261"/>
      <c r="BH265" s="271"/>
      <c r="BI265" s="140"/>
      <c r="BJ265" s="271"/>
      <c r="BK265" s="140"/>
      <c r="BL265" s="215"/>
      <c r="BM265" s="215"/>
      <c r="BN265" s="215"/>
      <c r="BO265" s="271"/>
      <c r="BP265" s="134"/>
      <c r="BQ265" s="67"/>
      <c r="BR265" s="67"/>
      <c r="BS265" s="135"/>
      <c r="BT265" s="134"/>
      <c r="BU265" s="67"/>
      <c r="BV265" s="199"/>
      <c r="BW265" s="280"/>
      <c r="BX265" s="334" t="str">
        <f t="shared" si="36"/>
        <v/>
      </c>
      <c r="BY265" s="134"/>
      <c r="BZ265" s="67"/>
      <c r="CA265" s="67"/>
      <c r="CB265" s="67"/>
      <c r="CC265" s="67"/>
      <c r="CD265" s="252" t="str">
        <f t="shared" si="37"/>
        <v/>
      </c>
      <c r="CE265" s="197" t="str">
        <f t="shared" si="38"/>
        <v/>
      </c>
      <c r="CF265" s="327" t="str">
        <f t="shared" si="39"/>
        <v/>
      </c>
      <c r="CG265" s="72" t="str">
        <f t="shared" si="33"/>
        <v/>
      </c>
      <c r="CH265" s="95"/>
      <c r="CI265" s="27" t="e">
        <f>VLOOKUP(B265,Facility_Information!$B$6:$O$136,14,FALSE)</f>
        <v>#N/A</v>
      </c>
      <c r="CJ265">
        <f t="shared" si="34"/>
        <v>0</v>
      </c>
      <c r="CK265">
        <f t="shared" si="35"/>
        <v>0</v>
      </c>
      <c r="CL265">
        <f>IF(CK265&gt;0,SUM($CK$6:CK265),0)</f>
        <v>0</v>
      </c>
      <c r="CM265" s="182" t="str">
        <f t="shared" si="40"/>
        <v/>
      </c>
    </row>
    <row r="266" spans="1:91" ht="13" x14ac:dyDescent="0.3">
      <c r="A266" s="82"/>
      <c r="B266" s="251"/>
      <c r="C266" s="215"/>
      <c r="D266" s="215"/>
      <c r="E266" s="215"/>
      <c r="F266" s="215"/>
      <c r="G266" s="216"/>
      <c r="H266" s="217"/>
      <c r="I266" s="200"/>
      <c r="J266" s="264"/>
      <c r="K266" s="140"/>
      <c r="L266" s="135"/>
      <c r="M266" s="261"/>
      <c r="N266" s="172"/>
      <c r="O266" s="160"/>
      <c r="P266" s="161"/>
      <c r="Q266" s="141"/>
      <c r="R266" s="170"/>
      <c r="S266" s="140"/>
      <c r="T266" s="67"/>
      <c r="U266" s="67"/>
      <c r="V266" s="135"/>
      <c r="W266" s="140"/>
      <c r="X266" s="135"/>
      <c r="Y266" s="134"/>
      <c r="Z266" s="67"/>
      <c r="AA266" s="67"/>
      <c r="AB266" s="135"/>
      <c r="AC266" s="141"/>
      <c r="AD266" s="115"/>
      <c r="AE266" s="115"/>
      <c r="AF266" s="269"/>
      <c r="AG266" s="134"/>
      <c r="AH266" s="67"/>
      <c r="AI266" s="67"/>
      <c r="AJ266" s="135"/>
      <c r="AK266" s="140"/>
      <c r="AL266" s="215"/>
      <c r="AM266" s="215"/>
      <c r="AN266" s="215"/>
      <c r="AO266" s="215"/>
      <c r="AP266" s="271"/>
      <c r="AQ266" s="273"/>
      <c r="AR266" s="140"/>
      <c r="AS266" s="271"/>
      <c r="AT266" s="140"/>
      <c r="AU266" s="215"/>
      <c r="AV266" s="215"/>
      <c r="AW266" s="215"/>
      <c r="AX266" s="271"/>
      <c r="AY266" s="277"/>
      <c r="AZ266" s="218"/>
      <c r="BA266" s="218"/>
      <c r="BB266" s="332"/>
      <c r="BC266" s="134"/>
      <c r="BD266" s="67"/>
      <c r="BE266" s="199"/>
      <c r="BF266" s="280"/>
      <c r="BG266" s="261"/>
      <c r="BH266" s="271"/>
      <c r="BI266" s="140"/>
      <c r="BJ266" s="271"/>
      <c r="BK266" s="140"/>
      <c r="BL266" s="215"/>
      <c r="BM266" s="215"/>
      <c r="BN266" s="215"/>
      <c r="BO266" s="271"/>
      <c r="BP266" s="134"/>
      <c r="BQ266" s="67"/>
      <c r="BR266" s="67"/>
      <c r="BS266" s="135"/>
      <c r="BT266" s="134"/>
      <c r="BU266" s="67"/>
      <c r="BV266" s="199"/>
      <c r="BW266" s="280"/>
      <c r="BX266" s="334" t="str">
        <f t="shared" si="36"/>
        <v/>
      </c>
      <c r="BY266" s="134"/>
      <c r="BZ266" s="67"/>
      <c r="CA266" s="67"/>
      <c r="CB266" s="67"/>
      <c r="CC266" s="67"/>
      <c r="CD266" s="252" t="str">
        <f t="shared" si="37"/>
        <v/>
      </c>
      <c r="CE266" s="197" t="str">
        <f t="shared" si="38"/>
        <v/>
      </c>
      <c r="CF266" s="327" t="str">
        <f t="shared" si="39"/>
        <v/>
      </c>
      <c r="CG266" s="72" t="str">
        <f t="shared" si="33"/>
        <v/>
      </c>
      <c r="CH266" s="95"/>
      <c r="CI266" s="27" t="e">
        <f>VLOOKUP(B266,Facility_Information!$B$6:$O$136,14,FALSE)</f>
        <v>#N/A</v>
      </c>
      <c r="CJ266">
        <f t="shared" si="34"/>
        <v>0</v>
      </c>
      <c r="CK266">
        <f t="shared" si="35"/>
        <v>0</v>
      </c>
      <c r="CL266">
        <f>IF(CK266&gt;0,SUM($CK$6:CK266),0)</f>
        <v>0</v>
      </c>
      <c r="CM266" s="182" t="str">
        <f t="shared" si="40"/>
        <v/>
      </c>
    </row>
    <row r="267" spans="1:91" ht="13" x14ac:dyDescent="0.3">
      <c r="A267" s="82"/>
      <c r="B267" s="251"/>
      <c r="C267" s="215"/>
      <c r="D267" s="215"/>
      <c r="E267" s="215"/>
      <c r="F267" s="215"/>
      <c r="G267" s="216"/>
      <c r="H267" s="217"/>
      <c r="I267" s="200"/>
      <c r="J267" s="264"/>
      <c r="K267" s="140"/>
      <c r="L267" s="135"/>
      <c r="M267" s="261"/>
      <c r="N267" s="172"/>
      <c r="O267" s="160"/>
      <c r="P267" s="161"/>
      <c r="Q267" s="141"/>
      <c r="R267" s="170"/>
      <c r="S267" s="140"/>
      <c r="T267" s="67"/>
      <c r="U267" s="67"/>
      <c r="V267" s="135"/>
      <c r="W267" s="140"/>
      <c r="X267" s="135"/>
      <c r="Y267" s="134"/>
      <c r="Z267" s="67"/>
      <c r="AA267" s="67"/>
      <c r="AB267" s="135"/>
      <c r="AC267" s="141"/>
      <c r="AD267" s="115"/>
      <c r="AE267" s="115"/>
      <c r="AF267" s="269"/>
      <c r="AG267" s="134"/>
      <c r="AH267" s="67"/>
      <c r="AI267" s="67"/>
      <c r="AJ267" s="135"/>
      <c r="AK267" s="140"/>
      <c r="AL267" s="215"/>
      <c r="AM267" s="215"/>
      <c r="AN267" s="215"/>
      <c r="AO267" s="215"/>
      <c r="AP267" s="271"/>
      <c r="AQ267" s="273"/>
      <c r="AR267" s="140"/>
      <c r="AS267" s="271"/>
      <c r="AT267" s="140"/>
      <c r="AU267" s="215"/>
      <c r="AV267" s="215"/>
      <c r="AW267" s="215"/>
      <c r="AX267" s="271"/>
      <c r="AY267" s="277"/>
      <c r="AZ267" s="218"/>
      <c r="BA267" s="218"/>
      <c r="BB267" s="332"/>
      <c r="BC267" s="134"/>
      <c r="BD267" s="67"/>
      <c r="BE267" s="199"/>
      <c r="BF267" s="280"/>
      <c r="BG267" s="261"/>
      <c r="BH267" s="271"/>
      <c r="BI267" s="140"/>
      <c r="BJ267" s="271"/>
      <c r="BK267" s="140"/>
      <c r="BL267" s="215"/>
      <c r="BM267" s="215"/>
      <c r="BN267" s="215"/>
      <c r="BO267" s="271"/>
      <c r="BP267" s="134"/>
      <c r="BQ267" s="67"/>
      <c r="BR267" s="67"/>
      <c r="BS267" s="135"/>
      <c r="BT267" s="134"/>
      <c r="BU267" s="67"/>
      <c r="BV267" s="199"/>
      <c r="BW267" s="280"/>
      <c r="BX267" s="334" t="str">
        <f t="shared" si="36"/>
        <v/>
      </c>
      <c r="BY267" s="134"/>
      <c r="BZ267" s="67"/>
      <c r="CA267" s="67"/>
      <c r="CB267" s="67"/>
      <c r="CC267" s="67"/>
      <c r="CD267" s="252" t="str">
        <f t="shared" si="37"/>
        <v/>
      </c>
      <c r="CE267" s="197" t="str">
        <f t="shared" si="38"/>
        <v/>
      </c>
      <c r="CF267" s="327" t="str">
        <f t="shared" si="39"/>
        <v/>
      </c>
      <c r="CG267" s="72" t="str">
        <f t="shared" si="33"/>
        <v/>
      </c>
      <c r="CH267" s="95"/>
      <c r="CI267" s="27" t="e">
        <f>VLOOKUP(B267,Facility_Information!$B$6:$O$136,14,FALSE)</f>
        <v>#N/A</v>
      </c>
      <c r="CJ267">
        <f t="shared" si="34"/>
        <v>0</v>
      </c>
      <c r="CK267">
        <f t="shared" si="35"/>
        <v>0</v>
      </c>
      <c r="CL267">
        <f>IF(CK267&gt;0,SUM($CK$6:CK267),0)</f>
        <v>0</v>
      </c>
      <c r="CM267" s="182" t="str">
        <f t="shared" si="40"/>
        <v/>
      </c>
    </row>
    <row r="268" spans="1:91" ht="13" x14ac:dyDescent="0.3">
      <c r="A268" s="82"/>
      <c r="B268" s="251"/>
      <c r="C268" s="215"/>
      <c r="D268" s="215"/>
      <c r="E268" s="215"/>
      <c r="F268" s="215"/>
      <c r="G268" s="216"/>
      <c r="H268" s="217"/>
      <c r="I268" s="200"/>
      <c r="J268" s="264"/>
      <c r="K268" s="140"/>
      <c r="L268" s="135"/>
      <c r="M268" s="261"/>
      <c r="N268" s="172"/>
      <c r="O268" s="160"/>
      <c r="P268" s="161"/>
      <c r="Q268" s="141"/>
      <c r="R268" s="170"/>
      <c r="S268" s="140"/>
      <c r="T268" s="67"/>
      <c r="U268" s="67"/>
      <c r="V268" s="135"/>
      <c r="W268" s="140"/>
      <c r="X268" s="135"/>
      <c r="Y268" s="134"/>
      <c r="Z268" s="67"/>
      <c r="AA268" s="67"/>
      <c r="AB268" s="135"/>
      <c r="AC268" s="141"/>
      <c r="AD268" s="115"/>
      <c r="AE268" s="115"/>
      <c r="AF268" s="269"/>
      <c r="AG268" s="134"/>
      <c r="AH268" s="67"/>
      <c r="AI268" s="67"/>
      <c r="AJ268" s="135"/>
      <c r="AK268" s="140"/>
      <c r="AL268" s="215"/>
      <c r="AM268" s="215"/>
      <c r="AN268" s="215"/>
      <c r="AO268" s="215"/>
      <c r="AP268" s="271"/>
      <c r="AQ268" s="273"/>
      <c r="AR268" s="140"/>
      <c r="AS268" s="271"/>
      <c r="AT268" s="140"/>
      <c r="AU268" s="215"/>
      <c r="AV268" s="215"/>
      <c r="AW268" s="215"/>
      <c r="AX268" s="271"/>
      <c r="AY268" s="277"/>
      <c r="AZ268" s="218"/>
      <c r="BA268" s="218"/>
      <c r="BB268" s="332"/>
      <c r="BC268" s="134"/>
      <c r="BD268" s="67"/>
      <c r="BE268" s="199"/>
      <c r="BF268" s="280"/>
      <c r="BG268" s="261"/>
      <c r="BH268" s="271"/>
      <c r="BI268" s="140"/>
      <c r="BJ268" s="271"/>
      <c r="BK268" s="140"/>
      <c r="BL268" s="215"/>
      <c r="BM268" s="215"/>
      <c r="BN268" s="215"/>
      <c r="BO268" s="271"/>
      <c r="BP268" s="134"/>
      <c r="BQ268" s="67"/>
      <c r="BR268" s="67"/>
      <c r="BS268" s="135"/>
      <c r="BT268" s="134"/>
      <c r="BU268" s="67"/>
      <c r="BV268" s="199"/>
      <c r="BW268" s="280"/>
      <c r="BX268" s="334" t="str">
        <f t="shared" si="36"/>
        <v/>
      </c>
      <c r="BY268" s="134"/>
      <c r="BZ268" s="67"/>
      <c r="CA268" s="67"/>
      <c r="CB268" s="67"/>
      <c r="CC268" s="67"/>
      <c r="CD268" s="252" t="str">
        <f t="shared" si="37"/>
        <v/>
      </c>
      <c r="CE268" s="197" t="str">
        <f t="shared" si="38"/>
        <v/>
      </c>
      <c r="CF268" s="327" t="str">
        <f t="shared" si="39"/>
        <v/>
      </c>
      <c r="CG268" s="72" t="str">
        <f t="shared" ref="CG268:CG331" si="41">IF(COUNTA(BG268:BV268)&gt;0,1,"")</f>
        <v/>
      </c>
      <c r="CH268" s="95"/>
      <c r="CI268" s="27" t="e">
        <f>VLOOKUP(B268,Facility_Information!$B$6:$O$136,14,FALSE)</f>
        <v>#N/A</v>
      </c>
      <c r="CJ268">
        <f t="shared" si="34"/>
        <v>0</v>
      </c>
      <c r="CK268">
        <f t="shared" si="35"/>
        <v>0</v>
      </c>
      <c r="CL268">
        <f>IF(CK268&gt;0,SUM($CK$6:CK268),0)</f>
        <v>0</v>
      </c>
      <c r="CM268" s="182" t="str">
        <f t="shared" si="40"/>
        <v/>
      </c>
    </row>
    <row r="269" spans="1:91" ht="13" x14ac:dyDescent="0.3">
      <c r="A269" s="82"/>
      <c r="B269" s="251"/>
      <c r="C269" s="215"/>
      <c r="D269" s="215"/>
      <c r="E269" s="215"/>
      <c r="F269" s="215"/>
      <c r="G269" s="216"/>
      <c r="H269" s="217"/>
      <c r="I269" s="200"/>
      <c r="J269" s="264"/>
      <c r="K269" s="140"/>
      <c r="L269" s="135"/>
      <c r="M269" s="261"/>
      <c r="N269" s="172"/>
      <c r="O269" s="160"/>
      <c r="P269" s="161"/>
      <c r="Q269" s="141"/>
      <c r="R269" s="170"/>
      <c r="S269" s="140"/>
      <c r="T269" s="67"/>
      <c r="U269" s="67"/>
      <c r="V269" s="135"/>
      <c r="W269" s="140"/>
      <c r="X269" s="135"/>
      <c r="Y269" s="134"/>
      <c r="Z269" s="67"/>
      <c r="AA269" s="67"/>
      <c r="AB269" s="135"/>
      <c r="AC269" s="141"/>
      <c r="AD269" s="115"/>
      <c r="AE269" s="115"/>
      <c r="AF269" s="269"/>
      <c r="AG269" s="134"/>
      <c r="AH269" s="67"/>
      <c r="AI269" s="67"/>
      <c r="AJ269" s="135"/>
      <c r="AK269" s="140"/>
      <c r="AL269" s="215"/>
      <c r="AM269" s="215"/>
      <c r="AN269" s="215"/>
      <c r="AO269" s="215"/>
      <c r="AP269" s="271"/>
      <c r="AQ269" s="273"/>
      <c r="AR269" s="140"/>
      <c r="AS269" s="271"/>
      <c r="AT269" s="140"/>
      <c r="AU269" s="215"/>
      <c r="AV269" s="215"/>
      <c r="AW269" s="215"/>
      <c r="AX269" s="271"/>
      <c r="AY269" s="277"/>
      <c r="AZ269" s="218"/>
      <c r="BA269" s="218"/>
      <c r="BB269" s="332"/>
      <c r="BC269" s="134"/>
      <c r="BD269" s="67"/>
      <c r="BE269" s="199"/>
      <c r="BF269" s="280"/>
      <c r="BG269" s="261"/>
      <c r="BH269" s="271"/>
      <c r="BI269" s="140"/>
      <c r="BJ269" s="271"/>
      <c r="BK269" s="140"/>
      <c r="BL269" s="215"/>
      <c r="BM269" s="215"/>
      <c r="BN269" s="215"/>
      <c r="BO269" s="271"/>
      <c r="BP269" s="134"/>
      <c r="BQ269" s="67"/>
      <c r="BR269" s="67"/>
      <c r="BS269" s="135"/>
      <c r="BT269" s="134"/>
      <c r="BU269" s="67"/>
      <c r="BV269" s="199"/>
      <c r="BW269" s="280"/>
      <c r="BX269" s="334" t="str">
        <f t="shared" si="36"/>
        <v/>
      </c>
      <c r="BY269" s="134"/>
      <c r="BZ269" s="67"/>
      <c r="CA269" s="67"/>
      <c r="CB269" s="67"/>
      <c r="CC269" s="67"/>
      <c r="CD269" s="252" t="str">
        <f t="shared" si="37"/>
        <v/>
      </c>
      <c r="CE269" s="197" t="str">
        <f t="shared" si="38"/>
        <v/>
      </c>
      <c r="CF269" s="327" t="str">
        <f t="shared" si="39"/>
        <v/>
      </c>
      <c r="CG269" s="72" t="str">
        <f t="shared" si="41"/>
        <v/>
      </c>
      <c r="CH269" s="95"/>
      <c r="CI269" s="27" t="e">
        <f>VLOOKUP(B269,Facility_Information!$B$6:$O$136,14,FALSE)</f>
        <v>#N/A</v>
      </c>
      <c r="CJ269">
        <f t="shared" si="34"/>
        <v>0</v>
      </c>
      <c r="CK269">
        <f t="shared" si="35"/>
        <v>0</v>
      </c>
      <c r="CL269">
        <f>IF(CK269&gt;0,SUM($CK$6:CK269),0)</f>
        <v>0</v>
      </c>
      <c r="CM269" s="182" t="str">
        <f t="shared" si="40"/>
        <v/>
      </c>
    </row>
    <row r="270" spans="1:91" ht="13" x14ac:dyDescent="0.3">
      <c r="A270" s="82"/>
      <c r="B270" s="251"/>
      <c r="C270" s="215"/>
      <c r="D270" s="215"/>
      <c r="E270" s="215"/>
      <c r="F270" s="215"/>
      <c r="G270" s="216"/>
      <c r="H270" s="217"/>
      <c r="I270" s="200"/>
      <c r="J270" s="264"/>
      <c r="K270" s="140"/>
      <c r="L270" s="135"/>
      <c r="M270" s="261"/>
      <c r="N270" s="172"/>
      <c r="O270" s="160"/>
      <c r="P270" s="161"/>
      <c r="Q270" s="141"/>
      <c r="R270" s="170"/>
      <c r="S270" s="140"/>
      <c r="T270" s="67"/>
      <c r="U270" s="67"/>
      <c r="V270" s="135"/>
      <c r="W270" s="140"/>
      <c r="X270" s="135"/>
      <c r="Y270" s="134"/>
      <c r="Z270" s="67"/>
      <c r="AA270" s="67"/>
      <c r="AB270" s="135"/>
      <c r="AC270" s="141"/>
      <c r="AD270" s="115"/>
      <c r="AE270" s="115"/>
      <c r="AF270" s="269"/>
      <c r="AG270" s="134"/>
      <c r="AH270" s="67"/>
      <c r="AI270" s="67"/>
      <c r="AJ270" s="135"/>
      <c r="AK270" s="140"/>
      <c r="AL270" s="215"/>
      <c r="AM270" s="215"/>
      <c r="AN270" s="215"/>
      <c r="AO270" s="215"/>
      <c r="AP270" s="271"/>
      <c r="AQ270" s="273"/>
      <c r="AR270" s="140"/>
      <c r="AS270" s="271"/>
      <c r="AT270" s="140"/>
      <c r="AU270" s="215"/>
      <c r="AV270" s="215"/>
      <c r="AW270" s="215"/>
      <c r="AX270" s="271"/>
      <c r="AY270" s="277"/>
      <c r="AZ270" s="218"/>
      <c r="BA270" s="218"/>
      <c r="BB270" s="332"/>
      <c r="BC270" s="134"/>
      <c r="BD270" s="67"/>
      <c r="BE270" s="199"/>
      <c r="BF270" s="280"/>
      <c r="BG270" s="261"/>
      <c r="BH270" s="271"/>
      <c r="BI270" s="140"/>
      <c r="BJ270" s="271"/>
      <c r="BK270" s="140"/>
      <c r="BL270" s="215"/>
      <c r="BM270" s="215"/>
      <c r="BN270" s="215"/>
      <c r="BO270" s="271"/>
      <c r="BP270" s="134"/>
      <c r="BQ270" s="67"/>
      <c r="BR270" s="67"/>
      <c r="BS270" s="135"/>
      <c r="BT270" s="134"/>
      <c r="BU270" s="67"/>
      <c r="BV270" s="199"/>
      <c r="BW270" s="280"/>
      <c r="BX270" s="334" t="str">
        <f t="shared" si="36"/>
        <v/>
      </c>
      <c r="BY270" s="134"/>
      <c r="BZ270" s="67"/>
      <c r="CA270" s="67"/>
      <c r="CB270" s="67"/>
      <c r="CC270" s="67"/>
      <c r="CD270" s="252" t="str">
        <f t="shared" si="37"/>
        <v/>
      </c>
      <c r="CE270" s="197" t="str">
        <f t="shared" si="38"/>
        <v/>
      </c>
      <c r="CF270" s="327" t="str">
        <f t="shared" si="39"/>
        <v/>
      </c>
      <c r="CG270" s="72" t="str">
        <f t="shared" si="41"/>
        <v/>
      </c>
      <c r="CH270" s="95"/>
      <c r="CI270" s="27" t="e">
        <f>VLOOKUP(B270,Facility_Information!$B$6:$O$136,14,FALSE)</f>
        <v>#N/A</v>
      </c>
      <c r="CJ270">
        <f t="shared" si="34"/>
        <v>0</v>
      </c>
      <c r="CK270">
        <f t="shared" si="35"/>
        <v>0</v>
      </c>
      <c r="CL270">
        <f>IF(CK270&gt;0,SUM($CK$6:CK270),0)</f>
        <v>0</v>
      </c>
      <c r="CM270" s="182" t="str">
        <f t="shared" si="40"/>
        <v/>
      </c>
    </row>
    <row r="271" spans="1:91" ht="13" x14ac:dyDescent="0.3">
      <c r="A271" s="82"/>
      <c r="B271" s="251"/>
      <c r="C271" s="215"/>
      <c r="D271" s="215"/>
      <c r="E271" s="215"/>
      <c r="F271" s="215"/>
      <c r="G271" s="216"/>
      <c r="H271" s="217"/>
      <c r="I271" s="200"/>
      <c r="J271" s="264"/>
      <c r="K271" s="140"/>
      <c r="L271" s="135"/>
      <c r="M271" s="261"/>
      <c r="N271" s="172"/>
      <c r="O271" s="160"/>
      <c r="P271" s="161"/>
      <c r="Q271" s="141"/>
      <c r="R271" s="170"/>
      <c r="S271" s="140"/>
      <c r="T271" s="67"/>
      <c r="U271" s="67"/>
      <c r="V271" s="135"/>
      <c r="W271" s="140"/>
      <c r="X271" s="135"/>
      <c r="Y271" s="134"/>
      <c r="Z271" s="67"/>
      <c r="AA271" s="67"/>
      <c r="AB271" s="135"/>
      <c r="AC271" s="141"/>
      <c r="AD271" s="115"/>
      <c r="AE271" s="115"/>
      <c r="AF271" s="269"/>
      <c r="AG271" s="134"/>
      <c r="AH271" s="67"/>
      <c r="AI271" s="67"/>
      <c r="AJ271" s="135"/>
      <c r="AK271" s="140"/>
      <c r="AL271" s="215"/>
      <c r="AM271" s="215"/>
      <c r="AN271" s="215"/>
      <c r="AO271" s="215"/>
      <c r="AP271" s="271"/>
      <c r="AQ271" s="273"/>
      <c r="AR271" s="140"/>
      <c r="AS271" s="271"/>
      <c r="AT271" s="140"/>
      <c r="AU271" s="215"/>
      <c r="AV271" s="215"/>
      <c r="AW271" s="215"/>
      <c r="AX271" s="271"/>
      <c r="AY271" s="277"/>
      <c r="AZ271" s="218"/>
      <c r="BA271" s="218"/>
      <c r="BB271" s="332"/>
      <c r="BC271" s="134"/>
      <c r="BD271" s="67"/>
      <c r="BE271" s="199"/>
      <c r="BF271" s="280"/>
      <c r="BG271" s="261"/>
      <c r="BH271" s="271"/>
      <c r="BI271" s="140"/>
      <c r="BJ271" s="271"/>
      <c r="BK271" s="140"/>
      <c r="BL271" s="215"/>
      <c r="BM271" s="215"/>
      <c r="BN271" s="215"/>
      <c r="BO271" s="271"/>
      <c r="BP271" s="134"/>
      <c r="BQ271" s="67"/>
      <c r="BR271" s="67"/>
      <c r="BS271" s="135"/>
      <c r="BT271" s="134"/>
      <c r="BU271" s="67"/>
      <c r="BV271" s="199"/>
      <c r="BW271" s="280"/>
      <c r="BX271" s="334" t="str">
        <f t="shared" si="36"/>
        <v/>
      </c>
      <c r="BY271" s="134"/>
      <c r="BZ271" s="67"/>
      <c r="CA271" s="67"/>
      <c r="CB271" s="67"/>
      <c r="CC271" s="67"/>
      <c r="CD271" s="252" t="str">
        <f t="shared" si="37"/>
        <v/>
      </c>
      <c r="CE271" s="197" t="str">
        <f t="shared" si="38"/>
        <v/>
      </c>
      <c r="CF271" s="327" t="str">
        <f t="shared" si="39"/>
        <v/>
      </c>
      <c r="CG271" s="72" t="str">
        <f t="shared" si="41"/>
        <v/>
      </c>
      <c r="CH271" s="95"/>
      <c r="CI271" s="27" t="e">
        <f>VLOOKUP(B271,Facility_Information!$B$6:$O$136,14,FALSE)</f>
        <v>#N/A</v>
      </c>
      <c r="CJ271">
        <f t="shared" si="34"/>
        <v>0</v>
      </c>
      <c r="CK271">
        <f t="shared" si="35"/>
        <v>0</v>
      </c>
      <c r="CL271">
        <f>IF(CK271&gt;0,SUM($CK$6:CK271),0)</f>
        <v>0</v>
      </c>
      <c r="CM271" s="182" t="str">
        <f t="shared" si="40"/>
        <v/>
      </c>
    </row>
    <row r="272" spans="1:91" ht="13" x14ac:dyDescent="0.3">
      <c r="A272" s="82"/>
      <c r="B272" s="251"/>
      <c r="C272" s="215"/>
      <c r="D272" s="215"/>
      <c r="E272" s="215"/>
      <c r="F272" s="215"/>
      <c r="G272" s="216"/>
      <c r="H272" s="217"/>
      <c r="I272" s="200"/>
      <c r="J272" s="264"/>
      <c r="K272" s="140"/>
      <c r="L272" s="135"/>
      <c r="M272" s="261"/>
      <c r="N272" s="172"/>
      <c r="O272" s="160"/>
      <c r="P272" s="161"/>
      <c r="Q272" s="141"/>
      <c r="R272" s="170"/>
      <c r="S272" s="140"/>
      <c r="T272" s="67"/>
      <c r="U272" s="67"/>
      <c r="V272" s="135"/>
      <c r="W272" s="140"/>
      <c r="X272" s="135"/>
      <c r="Y272" s="134"/>
      <c r="Z272" s="67"/>
      <c r="AA272" s="67"/>
      <c r="AB272" s="135"/>
      <c r="AC272" s="141"/>
      <c r="AD272" s="115"/>
      <c r="AE272" s="115"/>
      <c r="AF272" s="269"/>
      <c r="AG272" s="134"/>
      <c r="AH272" s="67"/>
      <c r="AI272" s="67"/>
      <c r="AJ272" s="135"/>
      <c r="AK272" s="140"/>
      <c r="AL272" s="215"/>
      <c r="AM272" s="215"/>
      <c r="AN272" s="215"/>
      <c r="AO272" s="215"/>
      <c r="AP272" s="271"/>
      <c r="AQ272" s="273"/>
      <c r="AR272" s="140"/>
      <c r="AS272" s="271"/>
      <c r="AT272" s="140"/>
      <c r="AU272" s="215"/>
      <c r="AV272" s="215"/>
      <c r="AW272" s="215"/>
      <c r="AX272" s="271"/>
      <c r="AY272" s="277"/>
      <c r="AZ272" s="218"/>
      <c r="BA272" s="218"/>
      <c r="BB272" s="332"/>
      <c r="BC272" s="134"/>
      <c r="BD272" s="67"/>
      <c r="BE272" s="199"/>
      <c r="BF272" s="280"/>
      <c r="BG272" s="261"/>
      <c r="BH272" s="271"/>
      <c r="BI272" s="140"/>
      <c r="BJ272" s="271"/>
      <c r="BK272" s="140"/>
      <c r="BL272" s="215"/>
      <c r="BM272" s="215"/>
      <c r="BN272" s="215"/>
      <c r="BO272" s="271"/>
      <c r="BP272" s="134"/>
      <c r="BQ272" s="67"/>
      <c r="BR272" s="67"/>
      <c r="BS272" s="135"/>
      <c r="BT272" s="134"/>
      <c r="BU272" s="67"/>
      <c r="BV272" s="199"/>
      <c r="BW272" s="280"/>
      <c r="BX272" s="334" t="str">
        <f t="shared" si="36"/>
        <v/>
      </c>
      <c r="BY272" s="134"/>
      <c r="BZ272" s="67"/>
      <c r="CA272" s="67"/>
      <c r="CB272" s="67"/>
      <c r="CC272" s="67"/>
      <c r="CD272" s="252" t="str">
        <f t="shared" si="37"/>
        <v/>
      </c>
      <c r="CE272" s="197" t="str">
        <f t="shared" si="38"/>
        <v/>
      </c>
      <c r="CF272" s="327" t="str">
        <f t="shared" si="39"/>
        <v/>
      </c>
      <c r="CG272" s="72" t="str">
        <f t="shared" si="41"/>
        <v/>
      </c>
      <c r="CH272" s="95"/>
      <c r="CI272" s="27" t="e">
        <f>VLOOKUP(B272,Facility_Information!$B$6:$O$136,14,FALSE)</f>
        <v>#N/A</v>
      </c>
      <c r="CJ272">
        <f t="shared" si="34"/>
        <v>0</v>
      </c>
      <c r="CK272">
        <f t="shared" si="35"/>
        <v>0</v>
      </c>
      <c r="CL272">
        <f>IF(CK272&gt;0,SUM($CK$6:CK272),0)</f>
        <v>0</v>
      </c>
      <c r="CM272" s="182" t="str">
        <f t="shared" si="40"/>
        <v/>
      </c>
    </row>
    <row r="273" spans="1:91" ht="13" x14ac:dyDescent="0.3">
      <c r="A273" s="82"/>
      <c r="B273" s="251"/>
      <c r="C273" s="215"/>
      <c r="D273" s="215"/>
      <c r="E273" s="215"/>
      <c r="F273" s="215"/>
      <c r="G273" s="216"/>
      <c r="H273" s="217"/>
      <c r="I273" s="200"/>
      <c r="J273" s="264"/>
      <c r="K273" s="140"/>
      <c r="L273" s="135"/>
      <c r="M273" s="261"/>
      <c r="N273" s="172"/>
      <c r="O273" s="160"/>
      <c r="P273" s="161"/>
      <c r="Q273" s="141"/>
      <c r="R273" s="170"/>
      <c r="S273" s="140"/>
      <c r="T273" s="67"/>
      <c r="U273" s="67"/>
      <c r="V273" s="135"/>
      <c r="W273" s="140"/>
      <c r="X273" s="135"/>
      <c r="Y273" s="134"/>
      <c r="Z273" s="67"/>
      <c r="AA273" s="67"/>
      <c r="AB273" s="135"/>
      <c r="AC273" s="141"/>
      <c r="AD273" s="115"/>
      <c r="AE273" s="115"/>
      <c r="AF273" s="269"/>
      <c r="AG273" s="134"/>
      <c r="AH273" s="67"/>
      <c r="AI273" s="67"/>
      <c r="AJ273" s="135"/>
      <c r="AK273" s="140"/>
      <c r="AL273" s="215"/>
      <c r="AM273" s="215"/>
      <c r="AN273" s="215"/>
      <c r="AO273" s="215"/>
      <c r="AP273" s="271"/>
      <c r="AQ273" s="273"/>
      <c r="AR273" s="140"/>
      <c r="AS273" s="271"/>
      <c r="AT273" s="140"/>
      <c r="AU273" s="215"/>
      <c r="AV273" s="215"/>
      <c r="AW273" s="215"/>
      <c r="AX273" s="271"/>
      <c r="AY273" s="277"/>
      <c r="AZ273" s="218"/>
      <c r="BA273" s="218"/>
      <c r="BB273" s="332"/>
      <c r="BC273" s="134"/>
      <c r="BD273" s="67"/>
      <c r="BE273" s="199"/>
      <c r="BF273" s="280"/>
      <c r="BG273" s="261"/>
      <c r="BH273" s="271"/>
      <c r="BI273" s="140"/>
      <c r="BJ273" s="271"/>
      <c r="BK273" s="140"/>
      <c r="BL273" s="215"/>
      <c r="BM273" s="215"/>
      <c r="BN273" s="215"/>
      <c r="BO273" s="271"/>
      <c r="BP273" s="134"/>
      <c r="BQ273" s="67"/>
      <c r="BR273" s="67"/>
      <c r="BS273" s="135"/>
      <c r="BT273" s="134"/>
      <c r="BU273" s="67"/>
      <c r="BV273" s="199"/>
      <c r="BW273" s="280"/>
      <c r="BX273" s="334" t="str">
        <f t="shared" si="36"/>
        <v/>
      </c>
      <c r="BY273" s="134"/>
      <c r="BZ273" s="67"/>
      <c r="CA273" s="67"/>
      <c r="CB273" s="67"/>
      <c r="CC273" s="67"/>
      <c r="CD273" s="252" t="str">
        <f t="shared" si="37"/>
        <v/>
      </c>
      <c r="CE273" s="197" t="str">
        <f t="shared" si="38"/>
        <v/>
      </c>
      <c r="CF273" s="327" t="str">
        <f t="shared" si="39"/>
        <v/>
      </c>
      <c r="CG273" s="72" t="str">
        <f t="shared" si="41"/>
        <v/>
      </c>
      <c r="CH273" s="95"/>
      <c r="CI273" s="27" t="e">
        <f>VLOOKUP(B273,Facility_Information!$B$6:$O$136,14,FALSE)</f>
        <v>#N/A</v>
      </c>
      <c r="CJ273">
        <f t="shared" si="34"/>
        <v>0</v>
      </c>
      <c r="CK273">
        <f t="shared" si="35"/>
        <v>0</v>
      </c>
      <c r="CL273">
        <f>IF(CK273&gt;0,SUM($CK$6:CK273),0)</f>
        <v>0</v>
      </c>
      <c r="CM273" s="182" t="str">
        <f t="shared" si="40"/>
        <v/>
      </c>
    </row>
    <row r="274" spans="1:91" ht="13" x14ac:dyDescent="0.3">
      <c r="A274" s="82"/>
      <c r="B274" s="251"/>
      <c r="C274" s="215"/>
      <c r="D274" s="215"/>
      <c r="E274" s="215"/>
      <c r="F274" s="215"/>
      <c r="G274" s="216"/>
      <c r="H274" s="217"/>
      <c r="I274" s="200"/>
      <c r="J274" s="264"/>
      <c r="K274" s="140"/>
      <c r="L274" s="135"/>
      <c r="M274" s="261"/>
      <c r="N274" s="172"/>
      <c r="O274" s="160"/>
      <c r="P274" s="161"/>
      <c r="Q274" s="141"/>
      <c r="R274" s="170"/>
      <c r="S274" s="140"/>
      <c r="T274" s="67"/>
      <c r="U274" s="67"/>
      <c r="V274" s="135"/>
      <c r="W274" s="140"/>
      <c r="X274" s="135"/>
      <c r="Y274" s="134"/>
      <c r="Z274" s="67"/>
      <c r="AA274" s="67"/>
      <c r="AB274" s="135"/>
      <c r="AC274" s="141"/>
      <c r="AD274" s="115"/>
      <c r="AE274" s="115"/>
      <c r="AF274" s="269"/>
      <c r="AG274" s="134"/>
      <c r="AH274" s="67"/>
      <c r="AI274" s="67"/>
      <c r="AJ274" s="135"/>
      <c r="AK274" s="140"/>
      <c r="AL274" s="215"/>
      <c r="AM274" s="215"/>
      <c r="AN274" s="215"/>
      <c r="AO274" s="215"/>
      <c r="AP274" s="271"/>
      <c r="AQ274" s="273"/>
      <c r="AR274" s="140"/>
      <c r="AS274" s="271"/>
      <c r="AT274" s="140"/>
      <c r="AU274" s="215"/>
      <c r="AV274" s="215"/>
      <c r="AW274" s="215"/>
      <c r="AX274" s="271"/>
      <c r="AY274" s="277"/>
      <c r="AZ274" s="218"/>
      <c r="BA274" s="218"/>
      <c r="BB274" s="332"/>
      <c r="BC274" s="134"/>
      <c r="BD274" s="67"/>
      <c r="BE274" s="199"/>
      <c r="BF274" s="280"/>
      <c r="BG274" s="261"/>
      <c r="BH274" s="271"/>
      <c r="BI274" s="140"/>
      <c r="BJ274" s="271"/>
      <c r="BK274" s="140"/>
      <c r="BL274" s="215"/>
      <c r="BM274" s="215"/>
      <c r="BN274" s="215"/>
      <c r="BO274" s="271"/>
      <c r="BP274" s="134"/>
      <c r="BQ274" s="67"/>
      <c r="BR274" s="67"/>
      <c r="BS274" s="135"/>
      <c r="BT274" s="134"/>
      <c r="BU274" s="67"/>
      <c r="BV274" s="199"/>
      <c r="BW274" s="280"/>
      <c r="BX274" s="334" t="str">
        <f t="shared" si="36"/>
        <v/>
      </c>
      <c r="BY274" s="134"/>
      <c r="BZ274" s="67"/>
      <c r="CA274" s="67"/>
      <c r="CB274" s="67"/>
      <c r="CC274" s="67"/>
      <c r="CD274" s="252" t="str">
        <f t="shared" si="37"/>
        <v/>
      </c>
      <c r="CE274" s="197" t="str">
        <f t="shared" si="38"/>
        <v/>
      </c>
      <c r="CF274" s="327" t="str">
        <f t="shared" si="39"/>
        <v/>
      </c>
      <c r="CG274" s="72" t="str">
        <f t="shared" si="41"/>
        <v/>
      </c>
      <c r="CH274" s="95"/>
      <c r="CI274" s="27" t="e">
        <f>VLOOKUP(B274,Facility_Information!$B$6:$O$136,14,FALSE)</f>
        <v>#N/A</v>
      </c>
      <c r="CJ274">
        <f t="shared" si="34"/>
        <v>0</v>
      </c>
      <c r="CK274">
        <f t="shared" si="35"/>
        <v>0</v>
      </c>
      <c r="CL274">
        <f>IF(CK274&gt;0,SUM($CK$6:CK274),0)</f>
        <v>0</v>
      </c>
      <c r="CM274" s="182" t="str">
        <f t="shared" si="40"/>
        <v/>
      </c>
    </row>
    <row r="275" spans="1:91" ht="13" x14ac:dyDescent="0.3">
      <c r="A275" s="82"/>
      <c r="B275" s="251"/>
      <c r="C275" s="215"/>
      <c r="D275" s="215"/>
      <c r="E275" s="215"/>
      <c r="F275" s="215"/>
      <c r="G275" s="216"/>
      <c r="H275" s="217"/>
      <c r="I275" s="200"/>
      <c r="J275" s="264"/>
      <c r="K275" s="140"/>
      <c r="L275" s="135"/>
      <c r="M275" s="261"/>
      <c r="N275" s="172"/>
      <c r="O275" s="160"/>
      <c r="P275" s="161"/>
      <c r="Q275" s="141"/>
      <c r="R275" s="170"/>
      <c r="S275" s="140"/>
      <c r="T275" s="67"/>
      <c r="U275" s="67"/>
      <c r="V275" s="135"/>
      <c r="W275" s="140"/>
      <c r="X275" s="135"/>
      <c r="Y275" s="134"/>
      <c r="Z275" s="67"/>
      <c r="AA275" s="67"/>
      <c r="AB275" s="135"/>
      <c r="AC275" s="141"/>
      <c r="AD275" s="115"/>
      <c r="AE275" s="115"/>
      <c r="AF275" s="269"/>
      <c r="AG275" s="134"/>
      <c r="AH275" s="67"/>
      <c r="AI275" s="67"/>
      <c r="AJ275" s="135"/>
      <c r="AK275" s="140"/>
      <c r="AL275" s="215"/>
      <c r="AM275" s="215"/>
      <c r="AN275" s="215"/>
      <c r="AO275" s="215"/>
      <c r="AP275" s="271"/>
      <c r="AQ275" s="273"/>
      <c r="AR275" s="140"/>
      <c r="AS275" s="271"/>
      <c r="AT275" s="140"/>
      <c r="AU275" s="215"/>
      <c r="AV275" s="215"/>
      <c r="AW275" s="215"/>
      <c r="AX275" s="271"/>
      <c r="AY275" s="277"/>
      <c r="AZ275" s="218"/>
      <c r="BA275" s="218"/>
      <c r="BB275" s="332"/>
      <c r="BC275" s="134"/>
      <c r="BD275" s="67"/>
      <c r="BE275" s="199"/>
      <c r="BF275" s="280"/>
      <c r="BG275" s="261"/>
      <c r="BH275" s="271"/>
      <c r="BI275" s="140"/>
      <c r="BJ275" s="271"/>
      <c r="BK275" s="140"/>
      <c r="BL275" s="215"/>
      <c r="BM275" s="215"/>
      <c r="BN275" s="215"/>
      <c r="BO275" s="271"/>
      <c r="BP275" s="134"/>
      <c r="BQ275" s="67"/>
      <c r="BR275" s="67"/>
      <c r="BS275" s="135"/>
      <c r="BT275" s="134"/>
      <c r="BU275" s="67"/>
      <c r="BV275" s="199"/>
      <c r="BW275" s="280"/>
      <c r="BX275" s="334" t="str">
        <f t="shared" si="36"/>
        <v/>
      </c>
      <c r="BY275" s="134"/>
      <c r="BZ275" s="67"/>
      <c r="CA275" s="67"/>
      <c r="CB275" s="67"/>
      <c r="CC275" s="67"/>
      <c r="CD275" s="252" t="str">
        <f t="shared" si="37"/>
        <v/>
      </c>
      <c r="CE275" s="197" t="str">
        <f t="shared" si="38"/>
        <v/>
      </c>
      <c r="CF275" s="327" t="str">
        <f t="shared" si="39"/>
        <v/>
      </c>
      <c r="CG275" s="72" t="str">
        <f t="shared" si="41"/>
        <v/>
      </c>
      <c r="CH275" s="95"/>
      <c r="CI275" s="27" t="e">
        <f>VLOOKUP(B275,Facility_Information!$B$6:$O$136,14,FALSE)</f>
        <v>#N/A</v>
      </c>
      <c r="CJ275">
        <f t="shared" si="34"/>
        <v>0</v>
      </c>
      <c r="CK275">
        <f t="shared" si="35"/>
        <v>0</v>
      </c>
      <c r="CL275">
        <f>IF(CK275&gt;0,SUM($CK$6:CK275),0)</f>
        <v>0</v>
      </c>
      <c r="CM275" s="182" t="str">
        <f t="shared" si="40"/>
        <v/>
      </c>
    </row>
    <row r="276" spans="1:91" ht="13" x14ac:dyDescent="0.3">
      <c r="A276" s="82"/>
      <c r="B276" s="251"/>
      <c r="C276" s="215"/>
      <c r="D276" s="215"/>
      <c r="E276" s="215"/>
      <c r="F276" s="215"/>
      <c r="G276" s="216"/>
      <c r="H276" s="217"/>
      <c r="I276" s="200"/>
      <c r="J276" s="264"/>
      <c r="K276" s="140"/>
      <c r="L276" s="135"/>
      <c r="M276" s="261"/>
      <c r="N276" s="172"/>
      <c r="O276" s="160"/>
      <c r="P276" s="161"/>
      <c r="Q276" s="141"/>
      <c r="R276" s="170"/>
      <c r="S276" s="140"/>
      <c r="T276" s="67"/>
      <c r="U276" s="67"/>
      <c r="V276" s="135"/>
      <c r="W276" s="140"/>
      <c r="X276" s="135"/>
      <c r="Y276" s="134"/>
      <c r="Z276" s="67"/>
      <c r="AA276" s="67"/>
      <c r="AB276" s="135"/>
      <c r="AC276" s="141"/>
      <c r="AD276" s="115"/>
      <c r="AE276" s="115"/>
      <c r="AF276" s="269"/>
      <c r="AG276" s="134"/>
      <c r="AH276" s="67"/>
      <c r="AI276" s="67"/>
      <c r="AJ276" s="135"/>
      <c r="AK276" s="140"/>
      <c r="AL276" s="215"/>
      <c r="AM276" s="215"/>
      <c r="AN276" s="215"/>
      <c r="AO276" s="215"/>
      <c r="AP276" s="271"/>
      <c r="AQ276" s="273"/>
      <c r="AR276" s="140"/>
      <c r="AS276" s="271"/>
      <c r="AT276" s="140"/>
      <c r="AU276" s="215"/>
      <c r="AV276" s="215"/>
      <c r="AW276" s="215"/>
      <c r="AX276" s="271"/>
      <c r="AY276" s="277"/>
      <c r="AZ276" s="218"/>
      <c r="BA276" s="218"/>
      <c r="BB276" s="332"/>
      <c r="BC276" s="134"/>
      <c r="BD276" s="67"/>
      <c r="BE276" s="199"/>
      <c r="BF276" s="280"/>
      <c r="BG276" s="261"/>
      <c r="BH276" s="271"/>
      <c r="BI276" s="140"/>
      <c r="BJ276" s="271"/>
      <c r="BK276" s="140"/>
      <c r="BL276" s="215"/>
      <c r="BM276" s="215"/>
      <c r="BN276" s="215"/>
      <c r="BO276" s="271"/>
      <c r="BP276" s="134"/>
      <c r="BQ276" s="67"/>
      <c r="BR276" s="67"/>
      <c r="BS276" s="135"/>
      <c r="BT276" s="134"/>
      <c r="BU276" s="67"/>
      <c r="BV276" s="199"/>
      <c r="BW276" s="280"/>
      <c r="BX276" s="334" t="str">
        <f t="shared" si="36"/>
        <v/>
      </c>
      <c r="BY276" s="134"/>
      <c r="BZ276" s="67"/>
      <c r="CA276" s="67"/>
      <c r="CB276" s="67"/>
      <c r="CC276" s="67"/>
      <c r="CD276" s="252" t="str">
        <f t="shared" si="37"/>
        <v/>
      </c>
      <c r="CE276" s="197" t="str">
        <f t="shared" si="38"/>
        <v/>
      </c>
      <c r="CF276" s="327" t="str">
        <f t="shared" si="39"/>
        <v/>
      </c>
      <c r="CG276" s="72" t="str">
        <f t="shared" si="41"/>
        <v/>
      </c>
      <c r="CH276" s="95"/>
      <c r="CI276" s="27" t="e">
        <f>VLOOKUP(B276,Facility_Information!$B$6:$O$136,14,FALSE)</f>
        <v>#N/A</v>
      </c>
      <c r="CJ276">
        <f t="shared" si="34"/>
        <v>0</v>
      </c>
      <c r="CK276">
        <f t="shared" si="35"/>
        <v>0</v>
      </c>
      <c r="CL276">
        <f>IF(CK276&gt;0,SUM($CK$6:CK276),0)</f>
        <v>0</v>
      </c>
      <c r="CM276" s="182" t="str">
        <f t="shared" si="40"/>
        <v/>
      </c>
    </row>
    <row r="277" spans="1:91" ht="13" x14ac:dyDescent="0.3">
      <c r="A277" s="82"/>
      <c r="B277" s="251"/>
      <c r="C277" s="215"/>
      <c r="D277" s="215"/>
      <c r="E277" s="215"/>
      <c r="F277" s="215"/>
      <c r="G277" s="216"/>
      <c r="H277" s="217"/>
      <c r="I277" s="200"/>
      <c r="J277" s="264"/>
      <c r="K277" s="140"/>
      <c r="L277" s="135"/>
      <c r="M277" s="261"/>
      <c r="N277" s="172"/>
      <c r="O277" s="160"/>
      <c r="P277" s="161"/>
      <c r="Q277" s="141"/>
      <c r="R277" s="170"/>
      <c r="S277" s="140"/>
      <c r="T277" s="67"/>
      <c r="U277" s="67"/>
      <c r="V277" s="135"/>
      <c r="W277" s="140"/>
      <c r="X277" s="135"/>
      <c r="Y277" s="134"/>
      <c r="Z277" s="67"/>
      <c r="AA277" s="67"/>
      <c r="AB277" s="135"/>
      <c r="AC277" s="141"/>
      <c r="AD277" s="115"/>
      <c r="AE277" s="115"/>
      <c r="AF277" s="269"/>
      <c r="AG277" s="134"/>
      <c r="AH277" s="67"/>
      <c r="AI277" s="67"/>
      <c r="AJ277" s="135"/>
      <c r="AK277" s="140"/>
      <c r="AL277" s="215"/>
      <c r="AM277" s="215"/>
      <c r="AN277" s="215"/>
      <c r="AO277" s="215"/>
      <c r="AP277" s="271"/>
      <c r="AQ277" s="273"/>
      <c r="AR277" s="140"/>
      <c r="AS277" s="271"/>
      <c r="AT277" s="140"/>
      <c r="AU277" s="215"/>
      <c r="AV277" s="215"/>
      <c r="AW277" s="215"/>
      <c r="AX277" s="271"/>
      <c r="AY277" s="277"/>
      <c r="AZ277" s="218"/>
      <c r="BA277" s="218"/>
      <c r="BB277" s="332"/>
      <c r="BC277" s="134"/>
      <c r="BD277" s="67"/>
      <c r="BE277" s="199"/>
      <c r="BF277" s="280"/>
      <c r="BG277" s="261"/>
      <c r="BH277" s="271"/>
      <c r="BI277" s="140"/>
      <c r="BJ277" s="271"/>
      <c r="BK277" s="140"/>
      <c r="BL277" s="215"/>
      <c r="BM277" s="215"/>
      <c r="BN277" s="215"/>
      <c r="BO277" s="271"/>
      <c r="BP277" s="134"/>
      <c r="BQ277" s="67"/>
      <c r="BR277" s="67"/>
      <c r="BS277" s="135"/>
      <c r="BT277" s="134"/>
      <c r="BU277" s="67"/>
      <c r="BV277" s="199"/>
      <c r="BW277" s="280"/>
      <c r="BX277" s="334" t="str">
        <f t="shared" si="36"/>
        <v/>
      </c>
      <c r="BY277" s="134"/>
      <c r="BZ277" s="67"/>
      <c r="CA277" s="67"/>
      <c r="CB277" s="67"/>
      <c r="CC277" s="67"/>
      <c r="CD277" s="252" t="str">
        <f t="shared" si="37"/>
        <v/>
      </c>
      <c r="CE277" s="197" t="str">
        <f t="shared" si="38"/>
        <v/>
      </c>
      <c r="CF277" s="327" t="str">
        <f t="shared" si="39"/>
        <v/>
      </c>
      <c r="CG277" s="72" t="str">
        <f t="shared" si="41"/>
        <v/>
      </c>
      <c r="CH277" s="95"/>
      <c r="CI277" s="27" t="e">
        <f>VLOOKUP(B277,Facility_Information!$B$6:$O$136,14,FALSE)</f>
        <v>#N/A</v>
      </c>
      <c r="CJ277">
        <f t="shared" si="34"/>
        <v>0</v>
      </c>
      <c r="CK277">
        <f t="shared" si="35"/>
        <v>0</v>
      </c>
      <c r="CL277">
        <f>IF(CK277&gt;0,SUM($CK$6:CK277),0)</f>
        <v>0</v>
      </c>
      <c r="CM277" s="182" t="str">
        <f t="shared" si="40"/>
        <v/>
      </c>
    </row>
    <row r="278" spans="1:91" ht="13" x14ac:dyDescent="0.3">
      <c r="A278" s="82"/>
      <c r="B278" s="251"/>
      <c r="C278" s="215"/>
      <c r="D278" s="215"/>
      <c r="E278" s="215"/>
      <c r="F278" s="215"/>
      <c r="G278" s="216"/>
      <c r="H278" s="217"/>
      <c r="I278" s="200"/>
      <c r="J278" s="264"/>
      <c r="K278" s="140"/>
      <c r="L278" s="135"/>
      <c r="M278" s="261"/>
      <c r="N278" s="172"/>
      <c r="O278" s="160"/>
      <c r="P278" s="161"/>
      <c r="Q278" s="141"/>
      <c r="R278" s="170"/>
      <c r="S278" s="140"/>
      <c r="T278" s="67"/>
      <c r="U278" s="67"/>
      <c r="V278" s="135"/>
      <c r="W278" s="140"/>
      <c r="X278" s="135"/>
      <c r="Y278" s="134"/>
      <c r="Z278" s="67"/>
      <c r="AA278" s="67"/>
      <c r="AB278" s="135"/>
      <c r="AC278" s="141"/>
      <c r="AD278" s="115"/>
      <c r="AE278" s="115"/>
      <c r="AF278" s="269"/>
      <c r="AG278" s="134"/>
      <c r="AH278" s="67"/>
      <c r="AI278" s="67"/>
      <c r="AJ278" s="135"/>
      <c r="AK278" s="140"/>
      <c r="AL278" s="215"/>
      <c r="AM278" s="215"/>
      <c r="AN278" s="215"/>
      <c r="AO278" s="215"/>
      <c r="AP278" s="271"/>
      <c r="AQ278" s="273"/>
      <c r="AR278" s="140"/>
      <c r="AS278" s="271"/>
      <c r="AT278" s="140"/>
      <c r="AU278" s="215"/>
      <c r="AV278" s="215"/>
      <c r="AW278" s="215"/>
      <c r="AX278" s="271"/>
      <c r="AY278" s="277"/>
      <c r="AZ278" s="218"/>
      <c r="BA278" s="218"/>
      <c r="BB278" s="332"/>
      <c r="BC278" s="134"/>
      <c r="BD278" s="67"/>
      <c r="BE278" s="199"/>
      <c r="BF278" s="280"/>
      <c r="BG278" s="261"/>
      <c r="BH278" s="271"/>
      <c r="BI278" s="140"/>
      <c r="BJ278" s="271"/>
      <c r="BK278" s="140"/>
      <c r="BL278" s="215"/>
      <c r="BM278" s="215"/>
      <c r="BN278" s="215"/>
      <c r="BO278" s="271"/>
      <c r="BP278" s="134"/>
      <c r="BQ278" s="67"/>
      <c r="BR278" s="67"/>
      <c r="BS278" s="135"/>
      <c r="BT278" s="134"/>
      <c r="BU278" s="67"/>
      <c r="BV278" s="199"/>
      <c r="BW278" s="280"/>
      <c r="BX278" s="334" t="str">
        <f t="shared" si="36"/>
        <v/>
      </c>
      <c r="BY278" s="134"/>
      <c r="BZ278" s="67"/>
      <c r="CA278" s="67"/>
      <c r="CB278" s="67"/>
      <c r="CC278" s="67"/>
      <c r="CD278" s="252" t="str">
        <f t="shared" si="37"/>
        <v/>
      </c>
      <c r="CE278" s="197" t="str">
        <f t="shared" si="38"/>
        <v/>
      </c>
      <c r="CF278" s="327" t="str">
        <f t="shared" si="39"/>
        <v/>
      </c>
      <c r="CG278" s="72" t="str">
        <f t="shared" si="41"/>
        <v/>
      </c>
      <c r="CH278" s="95"/>
      <c r="CI278" s="27" t="e">
        <f>VLOOKUP(B278,Facility_Information!$B$6:$O$136,14,FALSE)</f>
        <v>#N/A</v>
      </c>
      <c r="CJ278">
        <f t="shared" si="34"/>
        <v>0</v>
      </c>
      <c r="CK278">
        <f t="shared" si="35"/>
        <v>0</v>
      </c>
      <c r="CL278">
        <f>IF(CK278&gt;0,SUM($CK$6:CK278),0)</f>
        <v>0</v>
      </c>
      <c r="CM278" s="182" t="str">
        <f t="shared" si="40"/>
        <v/>
      </c>
    </row>
    <row r="279" spans="1:91" ht="13" x14ac:dyDescent="0.3">
      <c r="A279" s="82"/>
      <c r="B279" s="251"/>
      <c r="C279" s="215"/>
      <c r="D279" s="215"/>
      <c r="E279" s="215"/>
      <c r="F279" s="215"/>
      <c r="G279" s="216"/>
      <c r="H279" s="217"/>
      <c r="I279" s="200"/>
      <c r="J279" s="264"/>
      <c r="K279" s="140"/>
      <c r="L279" s="135"/>
      <c r="M279" s="261"/>
      <c r="N279" s="172"/>
      <c r="O279" s="160"/>
      <c r="P279" s="161"/>
      <c r="Q279" s="141"/>
      <c r="R279" s="170"/>
      <c r="S279" s="140"/>
      <c r="T279" s="67"/>
      <c r="U279" s="67"/>
      <c r="V279" s="135"/>
      <c r="W279" s="140"/>
      <c r="X279" s="135"/>
      <c r="Y279" s="134"/>
      <c r="Z279" s="67"/>
      <c r="AA279" s="67"/>
      <c r="AB279" s="135"/>
      <c r="AC279" s="141"/>
      <c r="AD279" s="115"/>
      <c r="AE279" s="115"/>
      <c r="AF279" s="269"/>
      <c r="AG279" s="134"/>
      <c r="AH279" s="67"/>
      <c r="AI279" s="67"/>
      <c r="AJ279" s="135"/>
      <c r="AK279" s="140"/>
      <c r="AL279" s="215"/>
      <c r="AM279" s="215"/>
      <c r="AN279" s="215"/>
      <c r="AO279" s="215"/>
      <c r="AP279" s="271"/>
      <c r="AQ279" s="273"/>
      <c r="AR279" s="140"/>
      <c r="AS279" s="271"/>
      <c r="AT279" s="140"/>
      <c r="AU279" s="215"/>
      <c r="AV279" s="215"/>
      <c r="AW279" s="215"/>
      <c r="AX279" s="271"/>
      <c r="AY279" s="277"/>
      <c r="AZ279" s="218"/>
      <c r="BA279" s="218"/>
      <c r="BB279" s="332"/>
      <c r="BC279" s="134"/>
      <c r="BD279" s="67"/>
      <c r="BE279" s="199"/>
      <c r="BF279" s="280"/>
      <c r="BG279" s="261"/>
      <c r="BH279" s="271"/>
      <c r="BI279" s="140"/>
      <c r="BJ279" s="271"/>
      <c r="BK279" s="140"/>
      <c r="BL279" s="215"/>
      <c r="BM279" s="215"/>
      <c r="BN279" s="215"/>
      <c r="BO279" s="271"/>
      <c r="BP279" s="134"/>
      <c r="BQ279" s="67"/>
      <c r="BR279" s="67"/>
      <c r="BS279" s="135"/>
      <c r="BT279" s="134"/>
      <c r="BU279" s="67"/>
      <c r="BV279" s="199"/>
      <c r="BW279" s="280"/>
      <c r="BX279" s="334" t="str">
        <f t="shared" si="36"/>
        <v/>
      </c>
      <c r="BY279" s="134"/>
      <c r="BZ279" s="67"/>
      <c r="CA279" s="67"/>
      <c r="CB279" s="67"/>
      <c r="CC279" s="67"/>
      <c r="CD279" s="252" t="str">
        <f t="shared" si="37"/>
        <v/>
      </c>
      <c r="CE279" s="197" t="str">
        <f t="shared" si="38"/>
        <v/>
      </c>
      <c r="CF279" s="327" t="str">
        <f t="shared" si="39"/>
        <v/>
      </c>
      <c r="CG279" s="72" t="str">
        <f t="shared" si="41"/>
        <v/>
      </c>
      <c r="CH279" s="95"/>
      <c r="CI279" s="27" t="e">
        <f>VLOOKUP(B279,Facility_Information!$B$6:$O$136,14,FALSE)</f>
        <v>#N/A</v>
      </c>
      <c r="CJ279">
        <f t="shared" si="34"/>
        <v>0</v>
      </c>
      <c r="CK279">
        <f t="shared" si="35"/>
        <v>0</v>
      </c>
      <c r="CL279">
        <f>IF(CK279&gt;0,SUM($CK$6:CK279),0)</f>
        <v>0</v>
      </c>
      <c r="CM279" s="182" t="str">
        <f t="shared" si="40"/>
        <v/>
      </c>
    </row>
    <row r="280" spans="1:91" ht="13" x14ac:dyDescent="0.3">
      <c r="A280" s="82"/>
      <c r="B280" s="251"/>
      <c r="C280" s="215"/>
      <c r="D280" s="215"/>
      <c r="E280" s="215"/>
      <c r="F280" s="215"/>
      <c r="G280" s="216"/>
      <c r="H280" s="217"/>
      <c r="I280" s="200"/>
      <c r="J280" s="264"/>
      <c r="K280" s="140"/>
      <c r="L280" s="135"/>
      <c r="M280" s="261"/>
      <c r="N280" s="172"/>
      <c r="O280" s="160"/>
      <c r="P280" s="161"/>
      <c r="Q280" s="141"/>
      <c r="R280" s="170"/>
      <c r="S280" s="140"/>
      <c r="T280" s="67"/>
      <c r="U280" s="67"/>
      <c r="V280" s="135"/>
      <c r="W280" s="140"/>
      <c r="X280" s="135"/>
      <c r="Y280" s="134"/>
      <c r="Z280" s="67"/>
      <c r="AA280" s="67"/>
      <c r="AB280" s="135"/>
      <c r="AC280" s="141"/>
      <c r="AD280" s="115"/>
      <c r="AE280" s="115"/>
      <c r="AF280" s="269"/>
      <c r="AG280" s="134"/>
      <c r="AH280" s="67"/>
      <c r="AI280" s="67"/>
      <c r="AJ280" s="135"/>
      <c r="AK280" s="140"/>
      <c r="AL280" s="215"/>
      <c r="AM280" s="215"/>
      <c r="AN280" s="215"/>
      <c r="AO280" s="215"/>
      <c r="AP280" s="271"/>
      <c r="AQ280" s="273"/>
      <c r="AR280" s="140"/>
      <c r="AS280" s="271"/>
      <c r="AT280" s="140"/>
      <c r="AU280" s="215"/>
      <c r="AV280" s="215"/>
      <c r="AW280" s="215"/>
      <c r="AX280" s="271"/>
      <c r="AY280" s="277"/>
      <c r="AZ280" s="218"/>
      <c r="BA280" s="218"/>
      <c r="BB280" s="332"/>
      <c r="BC280" s="134"/>
      <c r="BD280" s="67"/>
      <c r="BE280" s="199"/>
      <c r="BF280" s="280"/>
      <c r="BG280" s="261"/>
      <c r="BH280" s="271"/>
      <c r="BI280" s="140"/>
      <c r="BJ280" s="271"/>
      <c r="BK280" s="140"/>
      <c r="BL280" s="215"/>
      <c r="BM280" s="215"/>
      <c r="BN280" s="215"/>
      <c r="BO280" s="271"/>
      <c r="BP280" s="134"/>
      <c r="BQ280" s="67"/>
      <c r="BR280" s="67"/>
      <c r="BS280" s="135"/>
      <c r="BT280" s="134"/>
      <c r="BU280" s="67"/>
      <c r="BV280" s="199"/>
      <c r="BW280" s="280"/>
      <c r="BX280" s="334" t="str">
        <f t="shared" si="36"/>
        <v/>
      </c>
      <c r="BY280" s="134"/>
      <c r="BZ280" s="67"/>
      <c r="CA280" s="67"/>
      <c r="CB280" s="67"/>
      <c r="CC280" s="67"/>
      <c r="CD280" s="252" t="str">
        <f t="shared" si="37"/>
        <v/>
      </c>
      <c r="CE280" s="197" t="str">
        <f t="shared" si="38"/>
        <v/>
      </c>
      <c r="CF280" s="327" t="str">
        <f t="shared" si="39"/>
        <v/>
      </c>
      <c r="CG280" s="72" t="str">
        <f t="shared" si="41"/>
        <v/>
      </c>
      <c r="CH280" s="95"/>
      <c r="CI280" s="27" t="e">
        <f>VLOOKUP(B280,Facility_Information!$B$6:$O$136,14,FALSE)</f>
        <v>#N/A</v>
      </c>
      <c r="CJ280">
        <f t="shared" si="34"/>
        <v>0</v>
      </c>
      <c r="CK280">
        <f t="shared" si="35"/>
        <v>0</v>
      </c>
      <c r="CL280">
        <f>IF(CK280&gt;0,SUM($CK$6:CK280),0)</f>
        <v>0</v>
      </c>
      <c r="CM280" s="182" t="str">
        <f t="shared" si="40"/>
        <v/>
      </c>
    </row>
    <row r="281" spans="1:91" ht="13" x14ac:dyDescent="0.3">
      <c r="A281" s="82"/>
      <c r="B281" s="251"/>
      <c r="C281" s="215"/>
      <c r="D281" s="215"/>
      <c r="E281" s="215"/>
      <c r="F281" s="215"/>
      <c r="G281" s="216"/>
      <c r="H281" s="217"/>
      <c r="I281" s="200"/>
      <c r="J281" s="264"/>
      <c r="K281" s="140"/>
      <c r="L281" s="135"/>
      <c r="M281" s="261"/>
      <c r="N281" s="172"/>
      <c r="O281" s="160"/>
      <c r="P281" s="161"/>
      <c r="Q281" s="141"/>
      <c r="R281" s="170"/>
      <c r="S281" s="140"/>
      <c r="T281" s="67"/>
      <c r="U281" s="67"/>
      <c r="V281" s="135"/>
      <c r="W281" s="140"/>
      <c r="X281" s="135"/>
      <c r="Y281" s="134"/>
      <c r="Z281" s="67"/>
      <c r="AA281" s="67"/>
      <c r="AB281" s="135"/>
      <c r="AC281" s="141"/>
      <c r="AD281" s="115"/>
      <c r="AE281" s="115"/>
      <c r="AF281" s="269"/>
      <c r="AG281" s="134"/>
      <c r="AH281" s="67"/>
      <c r="AI281" s="67"/>
      <c r="AJ281" s="135"/>
      <c r="AK281" s="140"/>
      <c r="AL281" s="215"/>
      <c r="AM281" s="215"/>
      <c r="AN281" s="215"/>
      <c r="AO281" s="215"/>
      <c r="AP281" s="271"/>
      <c r="AQ281" s="273"/>
      <c r="AR281" s="140"/>
      <c r="AS281" s="271"/>
      <c r="AT281" s="140"/>
      <c r="AU281" s="215"/>
      <c r="AV281" s="215"/>
      <c r="AW281" s="215"/>
      <c r="AX281" s="271"/>
      <c r="AY281" s="277"/>
      <c r="AZ281" s="218"/>
      <c r="BA281" s="218"/>
      <c r="BB281" s="332"/>
      <c r="BC281" s="134"/>
      <c r="BD281" s="67"/>
      <c r="BE281" s="199"/>
      <c r="BF281" s="280"/>
      <c r="BG281" s="261"/>
      <c r="BH281" s="271"/>
      <c r="BI281" s="140"/>
      <c r="BJ281" s="271"/>
      <c r="BK281" s="140"/>
      <c r="BL281" s="215"/>
      <c r="BM281" s="215"/>
      <c r="BN281" s="215"/>
      <c r="BO281" s="271"/>
      <c r="BP281" s="134"/>
      <c r="BQ281" s="67"/>
      <c r="BR281" s="67"/>
      <c r="BS281" s="135"/>
      <c r="BT281" s="134"/>
      <c r="BU281" s="67"/>
      <c r="BV281" s="199"/>
      <c r="BW281" s="280"/>
      <c r="BX281" s="334" t="str">
        <f t="shared" si="36"/>
        <v/>
      </c>
      <c r="BY281" s="134"/>
      <c r="BZ281" s="67"/>
      <c r="CA281" s="67"/>
      <c r="CB281" s="67"/>
      <c r="CC281" s="67"/>
      <c r="CD281" s="252" t="str">
        <f t="shared" si="37"/>
        <v/>
      </c>
      <c r="CE281" s="197" t="str">
        <f t="shared" si="38"/>
        <v/>
      </c>
      <c r="CF281" s="327" t="str">
        <f t="shared" si="39"/>
        <v/>
      </c>
      <c r="CG281" s="72" t="str">
        <f t="shared" si="41"/>
        <v/>
      </c>
      <c r="CH281" s="95"/>
      <c r="CI281" s="27" t="e">
        <f>VLOOKUP(B281,Facility_Information!$B$6:$O$136,14,FALSE)</f>
        <v>#N/A</v>
      </c>
      <c r="CJ281">
        <f t="shared" si="34"/>
        <v>0</v>
      </c>
      <c r="CK281">
        <f t="shared" si="35"/>
        <v>0</v>
      </c>
      <c r="CL281">
        <f>IF(CK281&gt;0,SUM($CK$6:CK281),0)</f>
        <v>0</v>
      </c>
      <c r="CM281" s="182" t="str">
        <f t="shared" si="40"/>
        <v/>
      </c>
    </row>
    <row r="282" spans="1:91" ht="13" x14ac:dyDescent="0.3">
      <c r="A282" s="82"/>
      <c r="B282" s="251"/>
      <c r="C282" s="215"/>
      <c r="D282" s="215"/>
      <c r="E282" s="215"/>
      <c r="F282" s="215"/>
      <c r="G282" s="216"/>
      <c r="H282" s="217"/>
      <c r="I282" s="200"/>
      <c r="J282" s="264"/>
      <c r="K282" s="140"/>
      <c r="L282" s="135"/>
      <c r="M282" s="261"/>
      <c r="N282" s="172"/>
      <c r="O282" s="160"/>
      <c r="P282" s="161"/>
      <c r="Q282" s="141"/>
      <c r="R282" s="170"/>
      <c r="S282" s="140"/>
      <c r="T282" s="67"/>
      <c r="U282" s="67"/>
      <c r="V282" s="135"/>
      <c r="W282" s="140"/>
      <c r="X282" s="135"/>
      <c r="Y282" s="134"/>
      <c r="Z282" s="67"/>
      <c r="AA282" s="67"/>
      <c r="AB282" s="135"/>
      <c r="AC282" s="141"/>
      <c r="AD282" s="115"/>
      <c r="AE282" s="115"/>
      <c r="AF282" s="269"/>
      <c r="AG282" s="134"/>
      <c r="AH282" s="67"/>
      <c r="AI282" s="67"/>
      <c r="AJ282" s="135"/>
      <c r="AK282" s="140"/>
      <c r="AL282" s="215"/>
      <c r="AM282" s="215"/>
      <c r="AN282" s="215"/>
      <c r="AO282" s="215"/>
      <c r="AP282" s="271"/>
      <c r="AQ282" s="273"/>
      <c r="AR282" s="140"/>
      <c r="AS282" s="271"/>
      <c r="AT282" s="140"/>
      <c r="AU282" s="215"/>
      <c r="AV282" s="215"/>
      <c r="AW282" s="215"/>
      <c r="AX282" s="271"/>
      <c r="AY282" s="277"/>
      <c r="AZ282" s="218"/>
      <c r="BA282" s="218"/>
      <c r="BB282" s="332"/>
      <c r="BC282" s="134"/>
      <c r="BD282" s="67"/>
      <c r="BE282" s="199"/>
      <c r="BF282" s="280"/>
      <c r="BG282" s="261"/>
      <c r="BH282" s="271"/>
      <c r="BI282" s="140"/>
      <c r="BJ282" s="271"/>
      <c r="BK282" s="140"/>
      <c r="BL282" s="215"/>
      <c r="BM282" s="215"/>
      <c r="BN282" s="215"/>
      <c r="BO282" s="271"/>
      <c r="BP282" s="134"/>
      <c r="BQ282" s="67"/>
      <c r="BR282" s="67"/>
      <c r="BS282" s="135"/>
      <c r="BT282" s="134"/>
      <c r="BU282" s="67"/>
      <c r="BV282" s="199"/>
      <c r="BW282" s="280"/>
      <c r="BX282" s="334" t="str">
        <f t="shared" si="36"/>
        <v/>
      </c>
      <c r="BY282" s="134"/>
      <c r="BZ282" s="67"/>
      <c r="CA282" s="67"/>
      <c r="CB282" s="67"/>
      <c r="CC282" s="67"/>
      <c r="CD282" s="252" t="str">
        <f t="shared" si="37"/>
        <v/>
      </c>
      <c r="CE282" s="197" t="str">
        <f t="shared" si="38"/>
        <v/>
      </c>
      <c r="CF282" s="327" t="str">
        <f t="shared" si="39"/>
        <v/>
      </c>
      <c r="CG282" s="72" t="str">
        <f t="shared" si="41"/>
        <v/>
      </c>
      <c r="CH282" s="95"/>
      <c r="CI282" s="27" t="e">
        <f>VLOOKUP(B282,Facility_Information!$B$6:$O$136,14,FALSE)</f>
        <v>#N/A</v>
      </c>
      <c r="CJ282">
        <f t="shared" si="34"/>
        <v>0</v>
      </c>
      <c r="CK282">
        <f t="shared" si="35"/>
        <v>0</v>
      </c>
      <c r="CL282">
        <f>IF(CK282&gt;0,SUM($CK$6:CK282),0)</f>
        <v>0</v>
      </c>
      <c r="CM282" s="182" t="str">
        <f t="shared" si="40"/>
        <v/>
      </c>
    </row>
    <row r="283" spans="1:91" ht="13" x14ac:dyDescent="0.3">
      <c r="A283" s="82"/>
      <c r="B283" s="251"/>
      <c r="C283" s="215"/>
      <c r="D283" s="215"/>
      <c r="E283" s="215"/>
      <c r="F283" s="215"/>
      <c r="G283" s="216"/>
      <c r="H283" s="217"/>
      <c r="I283" s="200"/>
      <c r="J283" s="264"/>
      <c r="K283" s="140"/>
      <c r="L283" s="135"/>
      <c r="M283" s="261"/>
      <c r="N283" s="172"/>
      <c r="O283" s="160"/>
      <c r="P283" s="161"/>
      <c r="Q283" s="141"/>
      <c r="R283" s="170"/>
      <c r="S283" s="140"/>
      <c r="T283" s="67"/>
      <c r="U283" s="67"/>
      <c r="V283" s="135"/>
      <c r="W283" s="140"/>
      <c r="X283" s="135"/>
      <c r="Y283" s="134"/>
      <c r="Z283" s="67"/>
      <c r="AA283" s="67"/>
      <c r="AB283" s="135"/>
      <c r="AC283" s="141"/>
      <c r="AD283" s="115"/>
      <c r="AE283" s="115"/>
      <c r="AF283" s="269"/>
      <c r="AG283" s="134"/>
      <c r="AH283" s="67"/>
      <c r="AI283" s="67"/>
      <c r="AJ283" s="135"/>
      <c r="AK283" s="140"/>
      <c r="AL283" s="215"/>
      <c r="AM283" s="215"/>
      <c r="AN283" s="215"/>
      <c r="AO283" s="215"/>
      <c r="AP283" s="271"/>
      <c r="AQ283" s="273"/>
      <c r="AR283" s="140"/>
      <c r="AS283" s="271"/>
      <c r="AT283" s="140"/>
      <c r="AU283" s="215"/>
      <c r="AV283" s="215"/>
      <c r="AW283" s="215"/>
      <c r="AX283" s="271"/>
      <c r="AY283" s="277"/>
      <c r="AZ283" s="218"/>
      <c r="BA283" s="218"/>
      <c r="BB283" s="332"/>
      <c r="BC283" s="134"/>
      <c r="BD283" s="67"/>
      <c r="BE283" s="199"/>
      <c r="BF283" s="280"/>
      <c r="BG283" s="261"/>
      <c r="BH283" s="271"/>
      <c r="BI283" s="140"/>
      <c r="BJ283" s="271"/>
      <c r="BK283" s="140"/>
      <c r="BL283" s="215"/>
      <c r="BM283" s="215"/>
      <c r="BN283" s="215"/>
      <c r="BO283" s="271"/>
      <c r="BP283" s="134"/>
      <c r="BQ283" s="67"/>
      <c r="BR283" s="67"/>
      <c r="BS283" s="135"/>
      <c r="BT283" s="134"/>
      <c r="BU283" s="67"/>
      <c r="BV283" s="199"/>
      <c r="BW283" s="280"/>
      <c r="BX283" s="334" t="str">
        <f t="shared" si="36"/>
        <v/>
      </c>
      <c r="BY283" s="134"/>
      <c r="BZ283" s="67"/>
      <c r="CA283" s="67"/>
      <c r="CB283" s="67"/>
      <c r="CC283" s="67"/>
      <c r="CD283" s="252" t="str">
        <f t="shared" si="37"/>
        <v/>
      </c>
      <c r="CE283" s="197" t="str">
        <f t="shared" si="38"/>
        <v/>
      </c>
      <c r="CF283" s="327" t="str">
        <f t="shared" si="39"/>
        <v/>
      </c>
      <c r="CG283" s="72" t="str">
        <f t="shared" si="41"/>
        <v/>
      </c>
      <c r="CH283" s="95"/>
      <c r="CI283" s="27" t="e">
        <f>VLOOKUP(B283,Facility_Information!$B$6:$O$136,14,FALSE)</f>
        <v>#N/A</v>
      </c>
      <c r="CJ283">
        <f t="shared" si="34"/>
        <v>0</v>
      </c>
      <c r="CK283">
        <f t="shared" si="35"/>
        <v>0</v>
      </c>
      <c r="CL283">
        <f>IF(CK283&gt;0,SUM($CK$6:CK283),0)</f>
        <v>0</v>
      </c>
      <c r="CM283" s="182" t="str">
        <f t="shared" si="40"/>
        <v/>
      </c>
    </row>
    <row r="284" spans="1:91" ht="13" x14ac:dyDescent="0.3">
      <c r="A284" s="82"/>
      <c r="B284" s="251"/>
      <c r="C284" s="215"/>
      <c r="D284" s="215"/>
      <c r="E284" s="215"/>
      <c r="F284" s="215"/>
      <c r="G284" s="216"/>
      <c r="H284" s="217"/>
      <c r="I284" s="200"/>
      <c r="J284" s="264"/>
      <c r="K284" s="140"/>
      <c r="L284" s="135"/>
      <c r="M284" s="261"/>
      <c r="N284" s="172"/>
      <c r="O284" s="160"/>
      <c r="P284" s="161"/>
      <c r="Q284" s="141"/>
      <c r="R284" s="170"/>
      <c r="S284" s="140"/>
      <c r="T284" s="67"/>
      <c r="U284" s="67"/>
      <c r="V284" s="135"/>
      <c r="W284" s="140"/>
      <c r="X284" s="135"/>
      <c r="Y284" s="134"/>
      <c r="Z284" s="67"/>
      <c r="AA284" s="67"/>
      <c r="AB284" s="135"/>
      <c r="AC284" s="141"/>
      <c r="AD284" s="115"/>
      <c r="AE284" s="115"/>
      <c r="AF284" s="269"/>
      <c r="AG284" s="134"/>
      <c r="AH284" s="67"/>
      <c r="AI284" s="67"/>
      <c r="AJ284" s="135"/>
      <c r="AK284" s="140"/>
      <c r="AL284" s="215"/>
      <c r="AM284" s="215"/>
      <c r="AN284" s="215"/>
      <c r="AO284" s="215"/>
      <c r="AP284" s="271"/>
      <c r="AQ284" s="273"/>
      <c r="AR284" s="140"/>
      <c r="AS284" s="271"/>
      <c r="AT284" s="140"/>
      <c r="AU284" s="215"/>
      <c r="AV284" s="215"/>
      <c r="AW284" s="215"/>
      <c r="AX284" s="271"/>
      <c r="AY284" s="277"/>
      <c r="AZ284" s="218"/>
      <c r="BA284" s="218"/>
      <c r="BB284" s="332"/>
      <c r="BC284" s="134"/>
      <c r="BD284" s="67"/>
      <c r="BE284" s="199"/>
      <c r="BF284" s="280"/>
      <c r="BG284" s="261"/>
      <c r="BH284" s="271"/>
      <c r="BI284" s="140"/>
      <c r="BJ284" s="271"/>
      <c r="BK284" s="140"/>
      <c r="BL284" s="215"/>
      <c r="BM284" s="215"/>
      <c r="BN284" s="215"/>
      <c r="BO284" s="271"/>
      <c r="BP284" s="134"/>
      <c r="BQ284" s="67"/>
      <c r="BR284" s="67"/>
      <c r="BS284" s="135"/>
      <c r="BT284" s="134"/>
      <c r="BU284" s="67"/>
      <c r="BV284" s="199"/>
      <c r="BW284" s="280"/>
      <c r="BX284" s="334" t="str">
        <f t="shared" si="36"/>
        <v/>
      </c>
      <c r="BY284" s="134"/>
      <c r="BZ284" s="67"/>
      <c r="CA284" s="67"/>
      <c r="CB284" s="67"/>
      <c r="CC284" s="67"/>
      <c r="CD284" s="252" t="str">
        <f t="shared" si="37"/>
        <v/>
      </c>
      <c r="CE284" s="197" t="str">
        <f t="shared" si="38"/>
        <v/>
      </c>
      <c r="CF284" s="327" t="str">
        <f t="shared" si="39"/>
        <v/>
      </c>
      <c r="CG284" s="72" t="str">
        <f t="shared" si="41"/>
        <v/>
      </c>
      <c r="CH284" s="95"/>
      <c r="CI284" s="27" t="e">
        <f>VLOOKUP(B284,Facility_Information!$B$6:$O$136,14,FALSE)</f>
        <v>#N/A</v>
      </c>
      <c r="CJ284">
        <f t="shared" si="34"/>
        <v>0</v>
      </c>
      <c r="CK284">
        <f t="shared" si="35"/>
        <v>0</v>
      </c>
      <c r="CL284">
        <f>IF(CK284&gt;0,SUM($CK$6:CK284),0)</f>
        <v>0</v>
      </c>
      <c r="CM284" s="182" t="str">
        <f t="shared" si="40"/>
        <v/>
      </c>
    </row>
    <row r="285" spans="1:91" ht="13" x14ac:dyDescent="0.3">
      <c r="A285" s="82"/>
      <c r="B285" s="251"/>
      <c r="C285" s="215"/>
      <c r="D285" s="215"/>
      <c r="E285" s="215"/>
      <c r="F285" s="215"/>
      <c r="G285" s="216"/>
      <c r="H285" s="217"/>
      <c r="I285" s="200"/>
      <c r="J285" s="264"/>
      <c r="K285" s="140"/>
      <c r="L285" s="135"/>
      <c r="M285" s="261"/>
      <c r="N285" s="172"/>
      <c r="O285" s="160"/>
      <c r="P285" s="161"/>
      <c r="Q285" s="141"/>
      <c r="R285" s="170"/>
      <c r="S285" s="140"/>
      <c r="T285" s="67"/>
      <c r="U285" s="67"/>
      <c r="V285" s="135"/>
      <c r="W285" s="140"/>
      <c r="X285" s="135"/>
      <c r="Y285" s="134"/>
      <c r="Z285" s="67"/>
      <c r="AA285" s="67"/>
      <c r="AB285" s="135"/>
      <c r="AC285" s="141"/>
      <c r="AD285" s="115"/>
      <c r="AE285" s="115"/>
      <c r="AF285" s="269"/>
      <c r="AG285" s="134"/>
      <c r="AH285" s="67"/>
      <c r="AI285" s="67"/>
      <c r="AJ285" s="135"/>
      <c r="AK285" s="140"/>
      <c r="AL285" s="215"/>
      <c r="AM285" s="215"/>
      <c r="AN285" s="215"/>
      <c r="AO285" s="215"/>
      <c r="AP285" s="271"/>
      <c r="AQ285" s="273"/>
      <c r="AR285" s="140"/>
      <c r="AS285" s="271"/>
      <c r="AT285" s="140"/>
      <c r="AU285" s="215"/>
      <c r="AV285" s="215"/>
      <c r="AW285" s="215"/>
      <c r="AX285" s="271"/>
      <c r="AY285" s="277"/>
      <c r="AZ285" s="218"/>
      <c r="BA285" s="218"/>
      <c r="BB285" s="332"/>
      <c r="BC285" s="134"/>
      <c r="BD285" s="67"/>
      <c r="BE285" s="199"/>
      <c r="BF285" s="280"/>
      <c r="BG285" s="261"/>
      <c r="BH285" s="271"/>
      <c r="BI285" s="140"/>
      <c r="BJ285" s="271"/>
      <c r="BK285" s="140"/>
      <c r="BL285" s="215"/>
      <c r="BM285" s="215"/>
      <c r="BN285" s="215"/>
      <c r="BO285" s="271"/>
      <c r="BP285" s="134"/>
      <c r="BQ285" s="67"/>
      <c r="BR285" s="67"/>
      <c r="BS285" s="135"/>
      <c r="BT285" s="134"/>
      <c r="BU285" s="67"/>
      <c r="BV285" s="199"/>
      <c r="BW285" s="280"/>
      <c r="BX285" s="334" t="str">
        <f t="shared" si="36"/>
        <v/>
      </c>
      <c r="BY285" s="134"/>
      <c r="BZ285" s="67"/>
      <c r="CA285" s="67"/>
      <c r="CB285" s="67"/>
      <c r="CC285" s="67"/>
      <c r="CD285" s="252" t="str">
        <f t="shared" si="37"/>
        <v/>
      </c>
      <c r="CE285" s="197" t="str">
        <f t="shared" si="38"/>
        <v/>
      </c>
      <c r="CF285" s="327" t="str">
        <f t="shared" si="39"/>
        <v/>
      </c>
      <c r="CG285" s="72" t="str">
        <f t="shared" si="41"/>
        <v/>
      </c>
      <c r="CH285" s="95"/>
      <c r="CI285" s="27" t="e">
        <f>VLOOKUP(B285,Facility_Information!$B$6:$O$136,14,FALSE)</f>
        <v>#N/A</v>
      </c>
      <c r="CJ285">
        <f t="shared" si="34"/>
        <v>0</v>
      </c>
      <c r="CK285">
        <f t="shared" si="35"/>
        <v>0</v>
      </c>
      <c r="CL285">
        <f>IF(CK285&gt;0,SUM($CK$6:CK285),0)</f>
        <v>0</v>
      </c>
      <c r="CM285" s="182" t="str">
        <f t="shared" si="40"/>
        <v/>
      </c>
    </row>
    <row r="286" spans="1:91" ht="13" x14ac:dyDescent="0.3">
      <c r="A286" s="82"/>
      <c r="B286" s="251"/>
      <c r="C286" s="215"/>
      <c r="D286" s="215"/>
      <c r="E286" s="215"/>
      <c r="F286" s="215"/>
      <c r="G286" s="216"/>
      <c r="H286" s="217"/>
      <c r="I286" s="200"/>
      <c r="J286" s="264"/>
      <c r="K286" s="140"/>
      <c r="L286" s="135"/>
      <c r="M286" s="261"/>
      <c r="N286" s="172"/>
      <c r="O286" s="160"/>
      <c r="P286" s="161"/>
      <c r="Q286" s="141"/>
      <c r="R286" s="170"/>
      <c r="S286" s="140"/>
      <c r="T286" s="67"/>
      <c r="U286" s="67"/>
      <c r="V286" s="135"/>
      <c r="W286" s="140"/>
      <c r="X286" s="135"/>
      <c r="Y286" s="134"/>
      <c r="Z286" s="67"/>
      <c r="AA286" s="67"/>
      <c r="AB286" s="135"/>
      <c r="AC286" s="141"/>
      <c r="AD286" s="115"/>
      <c r="AE286" s="115"/>
      <c r="AF286" s="269"/>
      <c r="AG286" s="134"/>
      <c r="AH286" s="67"/>
      <c r="AI286" s="67"/>
      <c r="AJ286" s="135"/>
      <c r="AK286" s="140"/>
      <c r="AL286" s="215"/>
      <c r="AM286" s="215"/>
      <c r="AN286" s="215"/>
      <c r="AO286" s="215"/>
      <c r="AP286" s="271"/>
      <c r="AQ286" s="273"/>
      <c r="AR286" s="140"/>
      <c r="AS286" s="271"/>
      <c r="AT286" s="140"/>
      <c r="AU286" s="215"/>
      <c r="AV286" s="215"/>
      <c r="AW286" s="215"/>
      <c r="AX286" s="271"/>
      <c r="AY286" s="277"/>
      <c r="AZ286" s="218"/>
      <c r="BA286" s="218"/>
      <c r="BB286" s="332"/>
      <c r="BC286" s="134"/>
      <c r="BD286" s="67"/>
      <c r="BE286" s="199"/>
      <c r="BF286" s="280"/>
      <c r="BG286" s="261"/>
      <c r="BH286" s="271"/>
      <c r="BI286" s="140"/>
      <c r="BJ286" s="271"/>
      <c r="BK286" s="140"/>
      <c r="BL286" s="215"/>
      <c r="BM286" s="215"/>
      <c r="BN286" s="215"/>
      <c r="BO286" s="271"/>
      <c r="BP286" s="134"/>
      <c r="BQ286" s="67"/>
      <c r="BR286" s="67"/>
      <c r="BS286" s="135"/>
      <c r="BT286" s="134"/>
      <c r="BU286" s="67"/>
      <c r="BV286" s="199"/>
      <c r="BW286" s="280"/>
      <c r="BX286" s="334" t="str">
        <f t="shared" si="36"/>
        <v/>
      </c>
      <c r="BY286" s="134"/>
      <c r="BZ286" s="67"/>
      <c r="CA286" s="67"/>
      <c r="CB286" s="67"/>
      <c r="CC286" s="67"/>
      <c r="CD286" s="252" t="str">
        <f t="shared" si="37"/>
        <v/>
      </c>
      <c r="CE286" s="197" t="str">
        <f t="shared" si="38"/>
        <v/>
      </c>
      <c r="CF286" s="327" t="str">
        <f t="shared" si="39"/>
        <v/>
      </c>
      <c r="CG286" s="72" t="str">
        <f t="shared" si="41"/>
        <v/>
      </c>
      <c r="CH286" s="95"/>
      <c r="CI286" s="27" t="e">
        <f>VLOOKUP(B286,Facility_Information!$B$6:$O$136,14,FALSE)</f>
        <v>#N/A</v>
      </c>
      <c r="CJ286">
        <f t="shared" si="34"/>
        <v>0</v>
      </c>
      <c r="CK286">
        <f t="shared" si="35"/>
        <v>0</v>
      </c>
      <c r="CL286">
        <f>IF(CK286&gt;0,SUM($CK$6:CK286),0)</f>
        <v>0</v>
      </c>
      <c r="CM286" s="182" t="str">
        <f t="shared" si="40"/>
        <v/>
      </c>
    </row>
    <row r="287" spans="1:91" ht="13" x14ac:dyDescent="0.3">
      <c r="A287" s="82"/>
      <c r="B287" s="251"/>
      <c r="C287" s="215"/>
      <c r="D287" s="215"/>
      <c r="E287" s="215"/>
      <c r="F287" s="215"/>
      <c r="G287" s="216"/>
      <c r="H287" s="217"/>
      <c r="I287" s="200"/>
      <c r="J287" s="264"/>
      <c r="K287" s="140"/>
      <c r="L287" s="135"/>
      <c r="M287" s="261"/>
      <c r="N287" s="172"/>
      <c r="O287" s="160"/>
      <c r="P287" s="161"/>
      <c r="Q287" s="141"/>
      <c r="R287" s="170"/>
      <c r="S287" s="140"/>
      <c r="T287" s="67"/>
      <c r="U287" s="67"/>
      <c r="V287" s="135"/>
      <c r="W287" s="140"/>
      <c r="X287" s="135"/>
      <c r="Y287" s="134"/>
      <c r="Z287" s="67"/>
      <c r="AA287" s="67"/>
      <c r="AB287" s="135"/>
      <c r="AC287" s="141"/>
      <c r="AD287" s="115"/>
      <c r="AE287" s="115"/>
      <c r="AF287" s="269"/>
      <c r="AG287" s="134"/>
      <c r="AH287" s="67"/>
      <c r="AI287" s="67"/>
      <c r="AJ287" s="135"/>
      <c r="AK287" s="140"/>
      <c r="AL287" s="215"/>
      <c r="AM287" s="215"/>
      <c r="AN287" s="215"/>
      <c r="AO287" s="215"/>
      <c r="AP287" s="271"/>
      <c r="AQ287" s="273"/>
      <c r="AR287" s="140"/>
      <c r="AS287" s="271"/>
      <c r="AT287" s="140"/>
      <c r="AU287" s="215"/>
      <c r="AV287" s="215"/>
      <c r="AW287" s="215"/>
      <c r="AX287" s="271"/>
      <c r="AY287" s="277"/>
      <c r="AZ287" s="218"/>
      <c r="BA287" s="218"/>
      <c r="BB287" s="332"/>
      <c r="BC287" s="134"/>
      <c r="BD287" s="67"/>
      <c r="BE287" s="199"/>
      <c r="BF287" s="280"/>
      <c r="BG287" s="261"/>
      <c r="BH287" s="271"/>
      <c r="BI287" s="140"/>
      <c r="BJ287" s="271"/>
      <c r="BK287" s="140"/>
      <c r="BL287" s="215"/>
      <c r="BM287" s="215"/>
      <c r="BN287" s="215"/>
      <c r="BO287" s="271"/>
      <c r="BP287" s="134"/>
      <c r="BQ287" s="67"/>
      <c r="BR287" s="67"/>
      <c r="BS287" s="135"/>
      <c r="BT287" s="134"/>
      <c r="BU287" s="67"/>
      <c r="BV287" s="199"/>
      <c r="BW287" s="280"/>
      <c r="BX287" s="334" t="str">
        <f t="shared" si="36"/>
        <v/>
      </c>
      <c r="BY287" s="134"/>
      <c r="BZ287" s="67"/>
      <c r="CA287" s="67"/>
      <c r="CB287" s="67"/>
      <c r="CC287" s="67"/>
      <c r="CD287" s="252" t="str">
        <f t="shared" si="37"/>
        <v/>
      </c>
      <c r="CE287" s="197" t="str">
        <f t="shared" si="38"/>
        <v/>
      </c>
      <c r="CF287" s="327" t="str">
        <f t="shared" si="39"/>
        <v/>
      </c>
      <c r="CG287" s="72" t="str">
        <f t="shared" si="41"/>
        <v/>
      </c>
      <c r="CH287" s="95"/>
      <c r="CI287" s="27" t="e">
        <f>VLOOKUP(B287,Facility_Information!$B$6:$O$136,14,FALSE)</f>
        <v>#N/A</v>
      </c>
      <c r="CJ287">
        <f t="shared" si="34"/>
        <v>0</v>
      </c>
      <c r="CK287">
        <f t="shared" si="35"/>
        <v>0</v>
      </c>
      <c r="CL287">
        <f>IF(CK287&gt;0,SUM($CK$6:CK287),0)</f>
        <v>0</v>
      </c>
      <c r="CM287" s="182" t="str">
        <f t="shared" si="40"/>
        <v/>
      </c>
    </row>
    <row r="288" spans="1:91" ht="13" x14ac:dyDescent="0.3">
      <c r="A288" s="82"/>
      <c r="B288" s="251"/>
      <c r="C288" s="215"/>
      <c r="D288" s="215"/>
      <c r="E288" s="215"/>
      <c r="F288" s="215"/>
      <c r="G288" s="216"/>
      <c r="H288" s="217"/>
      <c r="I288" s="200"/>
      <c r="J288" s="264"/>
      <c r="K288" s="140"/>
      <c r="L288" s="135"/>
      <c r="M288" s="261"/>
      <c r="N288" s="172"/>
      <c r="O288" s="160"/>
      <c r="P288" s="161"/>
      <c r="Q288" s="141"/>
      <c r="R288" s="170"/>
      <c r="S288" s="140"/>
      <c r="T288" s="67"/>
      <c r="U288" s="67"/>
      <c r="V288" s="135"/>
      <c r="W288" s="140"/>
      <c r="X288" s="135"/>
      <c r="Y288" s="134"/>
      <c r="Z288" s="67"/>
      <c r="AA288" s="67"/>
      <c r="AB288" s="135"/>
      <c r="AC288" s="141"/>
      <c r="AD288" s="115"/>
      <c r="AE288" s="115"/>
      <c r="AF288" s="269"/>
      <c r="AG288" s="134"/>
      <c r="AH288" s="67"/>
      <c r="AI288" s="67"/>
      <c r="AJ288" s="135"/>
      <c r="AK288" s="140"/>
      <c r="AL288" s="215"/>
      <c r="AM288" s="215"/>
      <c r="AN288" s="215"/>
      <c r="AO288" s="215"/>
      <c r="AP288" s="271"/>
      <c r="AQ288" s="273"/>
      <c r="AR288" s="140"/>
      <c r="AS288" s="271"/>
      <c r="AT288" s="140"/>
      <c r="AU288" s="215"/>
      <c r="AV288" s="215"/>
      <c r="AW288" s="215"/>
      <c r="AX288" s="271"/>
      <c r="AY288" s="277"/>
      <c r="AZ288" s="218"/>
      <c r="BA288" s="218"/>
      <c r="BB288" s="332"/>
      <c r="BC288" s="134"/>
      <c r="BD288" s="67"/>
      <c r="BE288" s="199"/>
      <c r="BF288" s="280"/>
      <c r="BG288" s="261"/>
      <c r="BH288" s="271"/>
      <c r="BI288" s="140"/>
      <c r="BJ288" s="271"/>
      <c r="BK288" s="140"/>
      <c r="BL288" s="215"/>
      <c r="BM288" s="215"/>
      <c r="BN288" s="215"/>
      <c r="BO288" s="271"/>
      <c r="BP288" s="134"/>
      <c r="BQ288" s="67"/>
      <c r="BR288" s="67"/>
      <c r="BS288" s="135"/>
      <c r="BT288" s="134"/>
      <c r="BU288" s="67"/>
      <c r="BV288" s="199"/>
      <c r="BW288" s="280"/>
      <c r="BX288" s="334" t="str">
        <f t="shared" si="36"/>
        <v/>
      </c>
      <c r="BY288" s="134"/>
      <c r="BZ288" s="67"/>
      <c r="CA288" s="67"/>
      <c r="CB288" s="67"/>
      <c r="CC288" s="67"/>
      <c r="CD288" s="252" t="str">
        <f t="shared" si="37"/>
        <v/>
      </c>
      <c r="CE288" s="197" t="str">
        <f t="shared" si="38"/>
        <v/>
      </c>
      <c r="CF288" s="327" t="str">
        <f t="shared" si="39"/>
        <v/>
      </c>
      <c r="CG288" s="72" t="str">
        <f t="shared" si="41"/>
        <v/>
      </c>
      <c r="CH288" s="95"/>
      <c r="CI288" s="27" t="e">
        <f>VLOOKUP(B288,Facility_Information!$B$6:$O$136,14,FALSE)</f>
        <v>#N/A</v>
      </c>
      <c r="CJ288">
        <f t="shared" si="34"/>
        <v>0</v>
      </c>
      <c r="CK288">
        <f t="shared" si="35"/>
        <v>0</v>
      </c>
      <c r="CL288">
        <f>IF(CK288&gt;0,SUM($CK$6:CK288),0)</f>
        <v>0</v>
      </c>
      <c r="CM288" s="182" t="str">
        <f t="shared" si="40"/>
        <v/>
      </c>
    </row>
    <row r="289" spans="1:91" ht="13" x14ac:dyDescent="0.3">
      <c r="A289" s="82"/>
      <c r="B289" s="251"/>
      <c r="C289" s="215"/>
      <c r="D289" s="215"/>
      <c r="E289" s="215"/>
      <c r="F289" s="215"/>
      <c r="G289" s="216"/>
      <c r="H289" s="217"/>
      <c r="I289" s="200"/>
      <c r="J289" s="264"/>
      <c r="K289" s="140"/>
      <c r="L289" s="135"/>
      <c r="M289" s="261"/>
      <c r="N289" s="172"/>
      <c r="O289" s="160"/>
      <c r="P289" s="161"/>
      <c r="Q289" s="141"/>
      <c r="R289" s="170"/>
      <c r="S289" s="140"/>
      <c r="T289" s="67"/>
      <c r="U289" s="67"/>
      <c r="V289" s="135"/>
      <c r="W289" s="140"/>
      <c r="X289" s="135"/>
      <c r="Y289" s="134"/>
      <c r="Z289" s="67"/>
      <c r="AA289" s="67"/>
      <c r="AB289" s="135"/>
      <c r="AC289" s="141"/>
      <c r="AD289" s="115"/>
      <c r="AE289" s="115"/>
      <c r="AF289" s="269"/>
      <c r="AG289" s="134"/>
      <c r="AH289" s="67"/>
      <c r="AI289" s="67"/>
      <c r="AJ289" s="135"/>
      <c r="AK289" s="140"/>
      <c r="AL289" s="215"/>
      <c r="AM289" s="215"/>
      <c r="AN289" s="215"/>
      <c r="AO289" s="215"/>
      <c r="AP289" s="271"/>
      <c r="AQ289" s="273"/>
      <c r="AR289" s="140"/>
      <c r="AS289" s="271"/>
      <c r="AT289" s="140"/>
      <c r="AU289" s="215"/>
      <c r="AV289" s="215"/>
      <c r="AW289" s="215"/>
      <c r="AX289" s="271"/>
      <c r="AY289" s="277"/>
      <c r="AZ289" s="218"/>
      <c r="BA289" s="218"/>
      <c r="BB289" s="332"/>
      <c r="BC289" s="134"/>
      <c r="BD289" s="67"/>
      <c r="BE289" s="199"/>
      <c r="BF289" s="280"/>
      <c r="BG289" s="261"/>
      <c r="BH289" s="271"/>
      <c r="BI289" s="140"/>
      <c r="BJ289" s="271"/>
      <c r="BK289" s="140"/>
      <c r="BL289" s="215"/>
      <c r="BM289" s="215"/>
      <c r="BN289" s="215"/>
      <c r="BO289" s="271"/>
      <c r="BP289" s="134"/>
      <c r="BQ289" s="67"/>
      <c r="BR289" s="67"/>
      <c r="BS289" s="135"/>
      <c r="BT289" s="134"/>
      <c r="BU289" s="67"/>
      <c r="BV289" s="199"/>
      <c r="BW289" s="280"/>
      <c r="BX289" s="334" t="str">
        <f t="shared" si="36"/>
        <v/>
      </c>
      <c r="BY289" s="134"/>
      <c r="BZ289" s="67"/>
      <c r="CA289" s="67"/>
      <c r="CB289" s="67"/>
      <c r="CC289" s="67"/>
      <c r="CD289" s="252" t="str">
        <f t="shared" si="37"/>
        <v/>
      </c>
      <c r="CE289" s="197" t="str">
        <f t="shared" si="38"/>
        <v/>
      </c>
      <c r="CF289" s="327" t="str">
        <f t="shared" si="39"/>
        <v/>
      </c>
      <c r="CG289" s="72" t="str">
        <f t="shared" si="41"/>
        <v/>
      </c>
      <c r="CH289" s="95"/>
      <c r="CI289" s="27" t="e">
        <f>VLOOKUP(B289,Facility_Information!$B$6:$O$136,14,FALSE)</f>
        <v>#N/A</v>
      </c>
      <c r="CJ289">
        <f t="shared" si="34"/>
        <v>0</v>
      </c>
      <c r="CK289">
        <f t="shared" si="35"/>
        <v>0</v>
      </c>
      <c r="CL289">
        <f>IF(CK289&gt;0,SUM($CK$6:CK289),0)</f>
        <v>0</v>
      </c>
      <c r="CM289" s="182" t="str">
        <f t="shared" si="40"/>
        <v/>
      </c>
    </row>
    <row r="290" spans="1:91" ht="13" x14ac:dyDescent="0.3">
      <c r="A290" s="82"/>
      <c r="B290" s="251"/>
      <c r="C290" s="215"/>
      <c r="D290" s="215"/>
      <c r="E290" s="215"/>
      <c r="F290" s="215"/>
      <c r="G290" s="216"/>
      <c r="H290" s="217"/>
      <c r="I290" s="200"/>
      <c r="J290" s="264"/>
      <c r="K290" s="140"/>
      <c r="L290" s="135"/>
      <c r="M290" s="261"/>
      <c r="N290" s="172"/>
      <c r="O290" s="160"/>
      <c r="P290" s="161"/>
      <c r="Q290" s="141"/>
      <c r="R290" s="170"/>
      <c r="S290" s="140"/>
      <c r="T290" s="67"/>
      <c r="U290" s="67"/>
      <c r="V290" s="135"/>
      <c r="W290" s="140"/>
      <c r="X290" s="135"/>
      <c r="Y290" s="134"/>
      <c r="Z290" s="67"/>
      <c r="AA290" s="67"/>
      <c r="AB290" s="135"/>
      <c r="AC290" s="141"/>
      <c r="AD290" s="115"/>
      <c r="AE290" s="115"/>
      <c r="AF290" s="269"/>
      <c r="AG290" s="134"/>
      <c r="AH290" s="67"/>
      <c r="AI290" s="67"/>
      <c r="AJ290" s="135"/>
      <c r="AK290" s="140"/>
      <c r="AL290" s="215"/>
      <c r="AM290" s="215"/>
      <c r="AN290" s="215"/>
      <c r="AO290" s="215"/>
      <c r="AP290" s="271"/>
      <c r="AQ290" s="273"/>
      <c r="AR290" s="140"/>
      <c r="AS290" s="271"/>
      <c r="AT290" s="140"/>
      <c r="AU290" s="215"/>
      <c r="AV290" s="215"/>
      <c r="AW290" s="215"/>
      <c r="AX290" s="271"/>
      <c r="AY290" s="277"/>
      <c r="AZ290" s="218"/>
      <c r="BA290" s="218"/>
      <c r="BB290" s="332"/>
      <c r="BC290" s="134"/>
      <c r="BD290" s="67"/>
      <c r="BE290" s="199"/>
      <c r="BF290" s="280"/>
      <c r="BG290" s="261"/>
      <c r="BH290" s="271"/>
      <c r="BI290" s="140"/>
      <c r="BJ290" s="271"/>
      <c r="BK290" s="140"/>
      <c r="BL290" s="215"/>
      <c r="BM290" s="215"/>
      <c r="BN290" s="215"/>
      <c r="BO290" s="271"/>
      <c r="BP290" s="134"/>
      <c r="BQ290" s="67"/>
      <c r="BR290" s="67"/>
      <c r="BS290" s="135"/>
      <c r="BT290" s="134"/>
      <c r="BU290" s="67"/>
      <c r="BV290" s="199"/>
      <c r="BW290" s="280"/>
      <c r="BX290" s="334" t="str">
        <f t="shared" si="36"/>
        <v/>
      </c>
      <c r="BY290" s="134"/>
      <c r="BZ290" s="67"/>
      <c r="CA290" s="67"/>
      <c r="CB290" s="67"/>
      <c r="CC290" s="67"/>
      <c r="CD290" s="252" t="str">
        <f t="shared" si="37"/>
        <v/>
      </c>
      <c r="CE290" s="197" t="str">
        <f t="shared" si="38"/>
        <v/>
      </c>
      <c r="CF290" s="327" t="str">
        <f t="shared" si="39"/>
        <v/>
      </c>
      <c r="CG290" s="72" t="str">
        <f t="shared" si="41"/>
        <v/>
      </c>
      <c r="CH290" s="95"/>
      <c r="CI290" s="27" t="e">
        <f>VLOOKUP(B290,Facility_Information!$B$6:$O$136,14,FALSE)</f>
        <v>#N/A</v>
      </c>
      <c r="CJ290">
        <f t="shared" si="34"/>
        <v>0</v>
      </c>
      <c r="CK290">
        <f t="shared" si="35"/>
        <v>0</v>
      </c>
      <c r="CL290">
        <f>IF(CK290&gt;0,SUM($CK$6:CK290),0)</f>
        <v>0</v>
      </c>
      <c r="CM290" s="182" t="str">
        <f t="shared" si="40"/>
        <v/>
      </c>
    </row>
    <row r="291" spans="1:91" ht="13" x14ac:dyDescent="0.3">
      <c r="A291" s="82"/>
      <c r="B291" s="251"/>
      <c r="C291" s="215"/>
      <c r="D291" s="215"/>
      <c r="E291" s="215"/>
      <c r="F291" s="215"/>
      <c r="G291" s="216"/>
      <c r="H291" s="217"/>
      <c r="I291" s="200"/>
      <c r="J291" s="264"/>
      <c r="K291" s="140"/>
      <c r="L291" s="135"/>
      <c r="M291" s="261"/>
      <c r="N291" s="172"/>
      <c r="O291" s="160"/>
      <c r="P291" s="161"/>
      <c r="Q291" s="141"/>
      <c r="R291" s="170"/>
      <c r="S291" s="140"/>
      <c r="T291" s="67"/>
      <c r="U291" s="67"/>
      <c r="V291" s="135"/>
      <c r="W291" s="140"/>
      <c r="X291" s="135"/>
      <c r="Y291" s="134"/>
      <c r="Z291" s="67"/>
      <c r="AA291" s="67"/>
      <c r="AB291" s="135"/>
      <c r="AC291" s="141"/>
      <c r="AD291" s="115"/>
      <c r="AE291" s="115"/>
      <c r="AF291" s="269"/>
      <c r="AG291" s="134"/>
      <c r="AH291" s="67"/>
      <c r="AI291" s="67"/>
      <c r="AJ291" s="135"/>
      <c r="AK291" s="140"/>
      <c r="AL291" s="215"/>
      <c r="AM291" s="215"/>
      <c r="AN291" s="215"/>
      <c r="AO291" s="215"/>
      <c r="AP291" s="271"/>
      <c r="AQ291" s="273"/>
      <c r="AR291" s="140"/>
      <c r="AS291" s="271"/>
      <c r="AT291" s="140"/>
      <c r="AU291" s="215"/>
      <c r="AV291" s="215"/>
      <c r="AW291" s="215"/>
      <c r="AX291" s="271"/>
      <c r="AY291" s="277"/>
      <c r="AZ291" s="218"/>
      <c r="BA291" s="218"/>
      <c r="BB291" s="332"/>
      <c r="BC291" s="134"/>
      <c r="BD291" s="67"/>
      <c r="BE291" s="199"/>
      <c r="BF291" s="280"/>
      <c r="BG291" s="261"/>
      <c r="BH291" s="271"/>
      <c r="BI291" s="140"/>
      <c r="BJ291" s="271"/>
      <c r="BK291" s="140"/>
      <c r="BL291" s="215"/>
      <c r="BM291" s="215"/>
      <c r="BN291" s="215"/>
      <c r="BO291" s="271"/>
      <c r="BP291" s="134"/>
      <c r="BQ291" s="67"/>
      <c r="BR291" s="67"/>
      <c r="BS291" s="135"/>
      <c r="BT291" s="134"/>
      <c r="BU291" s="67"/>
      <c r="BV291" s="199"/>
      <c r="BW291" s="280"/>
      <c r="BX291" s="334" t="str">
        <f t="shared" si="36"/>
        <v/>
      </c>
      <c r="BY291" s="134"/>
      <c r="BZ291" s="67"/>
      <c r="CA291" s="67"/>
      <c r="CB291" s="67"/>
      <c r="CC291" s="67"/>
      <c r="CD291" s="252" t="str">
        <f t="shared" si="37"/>
        <v/>
      </c>
      <c r="CE291" s="197" t="str">
        <f t="shared" si="38"/>
        <v/>
      </c>
      <c r="CF291" s="327" t="str">
        <f t="shared" si="39"/>
        <v/>
      </c>
      <c r="CG291" s="72" t="str">
        <f t="shared" si="41"/>
        <v/>
      </c>
      <c r="CH291" s="95"/>
      <c r="CI291" s="27" t="e">
        <f>VLOOKUP(B291,Facility_Information!$B$6:$O$136,14,FALSE)</f>
        <v>#N/A</v>
      </c>
      <c r="CJ291">
        <f t="shared" si="34"/>
        <v>0</v>
      </c>
      <c r="CK291">
        <f t="shared" si="35"/>
        <v>0</v>
      </c>
      <c r="CL291">
        <f>IF(CK291&gt;0,SUM($CK$6:CK291),0)</f>
        <v>0</v>
      </c>
      <c r="CM291" s="182" t="str">
        <f t="shared" si="40"/>
        <v/>
      </c>
    </row>
    <row r="292" spans="1:91" ht="13" x14ac:dyDescent="0.3">
      <c r="A292" s="82"/>
      <c r="B292" s="251"/>
      <c r="C292" s="215"/>
      <c r="D292" s="215"/>
      <c r="E292" s="215"/>
      <c r="F292" s="215"/>
      <c r="G292" s="216"/>
      <c r="H292" s="217"/>
      <c r="I292" s="200"/>
      <c r="J292" s="264"/>
      <c r="K292" s="140"/>
      <c r="L292" s="135"/>
      <c r="M292" s="261"/>
      <c r="N292" s="172"/>
      <c r="O292" s="160"/>
      <c r="P292" s="161"/>
      <c r="Q292" s="141"/>
      <c r="R292" s="170"/>
      <c r="S292" s="140"/>
      <c r="T292" s="67"/>
      <c r="U292" s="67"/>
      <c r="V292" s="135"/>
      <c r="W292" s="140"/>
      <c r="X292" s="135"/>
      <c r="Y292" s="134"/>
      <c r="Z292" s="67"/>
      <c r="AA292" s="67"/>
      <c r="AB292" s="135"/>
      <c r="AC292" s="141"/>
      <c r="AD292" s="115"/>
      <c r="AE292" s="115"/>
      <c r="AF292" s="269"/>
      <c r="AG292" s="134"/>
      <c r="AH292" s="67"/>
      <c r="AI292" s="67"/>
      <c r="AJ292" s="135"/>
      <c r="AK292" s="140"/>
      <c r="AL292" s="215"/>
      <c r="AM292" s="215"/>
      <c r="AN292" s="215"/>
      <c r="AO292" s="215"/>
      <c r="AP292" s="271"/>
      <c r="AQ292" s="273"/>
      <c r="AR292" s="140"/>
      <c r="AS292" s="271"/>
      <c r="AT292" s="140"/>
      <c r="AU292" s="215"/>
      <c r="AV292" s="215"/>
      <c r="AW292" s="215"/>
      <c r="AX292" s="271"/>
      <c r="AY292" s="277"/>
      <c r="AZ292" s="218"/>
      <c r="BA292" s="218"/>
      <c r="BB292" s="332"/>
      <c r="BC292" s="134"/>
      <c r="BD292" s="67"/>
      <c r="BE292" s="199"/>
      <c r="BF292" s="280"/>
      <c r="BG292" s="261"/>
      <c r="BH292" s="271"/>
      <c r="BI292" s="140"/>
      <c r="BJ292" s="271"/>
      <c r="BK292" s="140"/>
      <c r="BL292" s="215"/>
      <c r="BM292" s="215"/>
      <c r="BN292" s="215"/>
      <c r="BO292" s="271"/>
      <c r="BP292" s="134"/>
      <c r="BQ292" s="67"/>
      <c r="BR292" s="67"/>
      <c r="BS292" s="135"/>
      <c r="BT292" s="134"/>
      <c r="BU292" s="67"/>
      <c r="BV292" s="199"/>
      <c r="BW292" s="280"/>
      <c r="BX292" s="334" t="str">
        <f t="shared" si="36"/>
        <v/>
      </c>
      <c r="BY292" s="134"/>
      <c r="BZ292" s="67"/>
      <c r="CA292" s="67"/>
      <c r="CB292" s="67"/>
      <c r="CC292" s="67"/>
      <c r="CD292" s="252" t="str">
        <f t="shared" si="37"/>
        <v/>
      </c>
      <c r="CE292" s="197" t="str">
        <f t="shared" si="38"/>
        <v/>
      </c>
      <c r="CF292" s="327" t="str">
        <f t="shared" si="39"/>
        <v/>
      </c>
      <c r="CG292" s="72" t="str">
        <f t="shared" si="41"/>
        <v/>
      </c>
      <c r="CH292" s="95"/>
      <c r="CI292" s="27" t="e">
        <f>VLOOKUP(B292,Facility_Information!$B$6:$O$136,14,FALSE)</f>
        <v>#N/A</v>
      </c>
      <c r="CJ292">
        <f t="shared" si="34"/>
        <v>0</v>
      </c>
      <c r="CK292">
        <f t="shared" si="35"/>
        <v>0</v>
      </c>
      <c r="CL292">
        <f>IF(CK292&gt;0,SUM($CK$6:CK292),0)</f>
        <v>0</v>
      </c>
      <c r="CM292" s="182" t="str">
        <f t="shared" si="40"/>
        <v/>
      </c>
    </row>
    <row r="293" spans="1:91" ht="13" x14ac:dyDescent="0.3">
      <c r="A293" s="82"/>
      <c r="B293" s="251"/>
      <c r="C293" s="215"/>
      <c r="D293" s="215"/>
      <c r="E293" s="215"/>
      <c r="F293" s="215"/>
      <c r="G293" s="216"/>
      <c r="H293" s="217"/>
      <c r="I293" s="200"/>
      <c r="J293" s="264"/>
      <c r="K293" s="140"/>
      <c r="L293" s="135"/>
      <c r="M293" s="261"/>
      <c r="N293" s="172"/>
      <c r="O293" s="160"/>
      <c r="P293" s="161"/>
      <c r="Q293" s="141"/>
      <c r="R293" s="170"/>
      <c r="S293" s="140"/>
      <c r="T293" s="67"/>
      <c r="U293" s="67"/>
      <c r="V293" s="135"/>
      <c r="W293" s="140"/>
      <c r="X293" s="135"/>
      <c r="Y293" s="134"/>
      <c r="Z293" s="67"/>
      <c r="AA293" s="67"/>
      <c r="AB293" s="135"/>
      <c r="AC293" s="141"/>
      <c r="AD293" s="115"/>
      <c r="AE293" s="115"/>
      <c r="AF293" s="269"/>
      <c r="AG293" s="134"/>
      <c r="AH293" s="67"/>
      <c r="AI293" s="67"/>
      <c r="AJ293" s="135"/>
      <c r="AK293" s="140"/>
      <c r="AL293" s="215"/>
      <c r="AM293" s="215"/>
      <c r="AN293" s="215"/>
      <c r="AO293" s="215"/>
      <c r="AP293" s="271"/>
      <c r="AQ293" s="273"/>
      <c r="AR293" s="140"/>
      <c r="AS293" s="271"/>
      <c r="AT293" s="140"/>
      <c r="AU293" s="215"/>
      <c r="AV293" s="215"/>
      <c r="AW293" s="215"/>
      <c r="AX293" s="271"/>
      <c r="AY293" s="277"/>
      <c r="AZ293" s="218"/>
      <c r="BA293" s="218"/>
      <c r="BB293" s="332"/>
      <c r="BC293" s="134"/>
      <c r="BD293" s="67"/>
      <c r="BE293" s="199"/>
      <c r="BF293" s="280"/>
      <c r="BG293" s="261"/>
      <c r="BH293" s="271"/>
      <c r="BI293" s="140"/>
      <c r="BJ293" s="271"/>
      <c r="BK293" s="140"/>
      <c r="BL293" s="215"/>
      <c r="BM293" s="215"/>
      <c r="BN293" s="215"/>
      <c r="BO293" s="271"/>
      <c r="BP293" s="134"/>
      <c r="BQ293" s="67"/>
      <c r="BR293" s="67"/>
      <c r="BS293" s="135"/>
      <c r="BT293" s="134"/>
      <c r="BU293" s="67"/>
      <c r="BV293" s="199"/>
      <c r="BW293" s="280"/>
      <c r="BX293" s="334" t="str">
        <f t="shared" si="36"/>
        <v/>
      </c>
      <c r="BY293" s="134"/>
      <c r="BZ293" s="67"/>
      <c r="CA293" s="67"/>
      <c r="CB293" s="67"/>
      <c r="CC293" s="67"/>
      <c r="CD293" s="252" t="str">
        <f t="shared" si="37"/>
        <v/>
      </c>
      <c r="CE293" s="197" t="str">
        <f t="shared" si="38"/>
        <v/>
      </c>
      <c r="CF293" s="327" t="str">
        <f t="shared" si="39"/>
        <v/>
      </c>
      <c r="CG293" s="72" t="str">
        <f t="shared" si="41"/>
        <v/>
      </c>
      <c r="CH293" s="95"/>
      <c r="CI293" s="27" t="e">
        <f>VLOOKUP(B293,Facility_Information!$B$6:$O$136,14,FALSE)</f>
        <v>#N/A</v>
      </c>
      <c r="CJ293">
        <f t="shared" si="34"/>
        <v>0</v>
      </c>
      <c r="CK293">
        <f t="shared" si="35"/>
        <v>0</v>
      </c>
      <c r="CL293">
        <f>IF(CK293&gt;0,SUM($CK$6:CK293),0)</f>
        <v>0</v>
      </c>
      <c r="CM293" s="182" t="str">
        <f t="shared" si="40"/>
        <v/>
      </c>
    </row>
    <row r="294" spans="1:91" ht="13" x14ac:dyDescent="0.3">
      <c r="A294" s="82"/>
      <c r="B294" s="251"/>
      <c r="C294" s="215"/>
      <c r="D294" s="215"/>
      <c r="E294" s="215"/>
      <c r="F294" s="215"/>
      <c r="G294" s="216"/>
      <c r="H294" s="217"/>
      <c r="I294" s="200"/>
      <c r="J294" s="264"/>
      <c r="K294" s="140"/>
      <c r="L294" s="135"/>
      <c r="M294" s="261"/>
      <c r="N294" s="172"/>
      <c r="O294" s="160"/>
      <c r="P294" s="161"/>
      <c r="Q294" s="141"/>
      <c r="R294" s="170"/>
      <c r="S294" s="140"/>
      <c r="T294" s="67"/>
      <c r="U294" s="67"/>
      <c r="V294" s="135"/>
      <c r="W294" s="140"/>
      <c r="X294" s="135"/>
      <c r="Y294" s="134"/>
      <c r="Z294" s="67"/>
      <c r="AA294" s="67"/>
      <c r="AB294" s="135"/>
      <c r="AC294" s="141"/>
      <c r="AD294" s="115"/>
      <c r="AE294" s="115"/>
      <c r="AF294" s="269"/>
      <c r="AG294" s="134"/>
      <c r="AH294" s="67"/>
      <c r="AI294" s="67"/>
      <c r="AJ294" s="135"/>
      <c r="AK294" s="140"/>
      <c r="AL294" s="215"/>
      <c r="AM294" s="215"/>
      <c r="AN294" s="215"/>
      <c r="AO294" s="215"/>
      <c r="AP294" s="271"/>
      <c r="AQ294" s="273"/>
      <c r="AR294" s="140"/>
      <c r="AS294" s="271"/>
      <c r="AT294" s="140"/>
      <c r="AU294" s="215"/>
      <c r="AV294" s="215"/>
      <c r="AW294" s="215"/>
      <c r="AX294" s="271"/>
      <c r="AY294" s="277"/>
      <c r="AZ294" s="218"/>
      <c r="BA294" s="218"/>
      <c r="BB294" s="332"/>
      <c r="BC294" s="134"/>
      <c r="BD294" s="67"/>
      <c r="BE294" s="199"/>
      <c r="BF294" s="280"/>
      <c r="BG294" s="261"/>
      <c r="BH294" s="271"/>
      <c r="BI294" s="140"/>
      <c r="BJ294" s="271"/>
      <c r="BK294" s="140"/>
      <c r="BL294" s="215"/>
      <c r="BM294" s="215"/>
      <c r="BN294" s="215"/>
      <c r="BO294" s="271"/>
      <c r="BP294" s="134"/>
      <c r="BQ294" s="67"/>
      <c r="BR294" s="67"/>
      <c r="BS294" s="135"/>
      <c r="BT294" s="134"/>
      <c r="BU294" s="67"/>
      <c r="BV294" s="199"/>
      <c r="BW294" s="280"/>
      <c r="BX294" s="334" t="str">
        <f t="shared" si="36"/>
        <v/>
      </c>
      <c r="BY294" s="134"/>
      <c r="BZ294" s="67"/>
      <c r="CA294" s="67"/>
      <c r="CB294" s="67"/>
      <c r="CC294" s="67"/>
      <c r="CD294" s="252" t="str">
        <f t="shared" si="37"/>
        <v/>
      </c>
      <c r="CE294" s="197" t="str">
        <f t="shared" si="38"/>
        <v/>
      </c>
      <c r="CF294" s="327" t="str">
        <f t="shared" si="39"/>
        <v/>
      </c>
      <c r="CG294" s="72" t="str">
        <f t="shared" si="41"/>
        <v/>
      </c>
      <c r="CH294" s="95"/>
      <c r="CI294" s="27" t="e">
        <f>VLOOKUP(B294,Facility_Information!$B$6:$O$136,14,FALSE)</f>
        <v>#N/A</v>
      </c>
      <c r="CJ294">
        <f t="shared" si="34"/>
        <v>0</v>
      </c>
      <c r="CK294">
        <f t="shared" si="35"/>
        <v>0</v>
      </c>
      <c r="CL294">
        <f>IF(CK294&gt;0,SUM($CK$6:CK294),0)</f>
        <v>0</v>
      </c>
      <c r="CM294" s="182" t="str">
        <f t="shared" si="40"/>
        <v/>
      </c>
    </row>
    <row r="295" spans="1:91" ht="13" x14ac:dyDescent="0.3">
      <c r="A295" s="82"/>
      <c r="B295" s="251"/>
      <c r="C295" s="215"/>
      <c r="D295" s="215"/>
      <c r="E295" s="215"/>
      <c r="F295" s="215"/>
      <c r="G295" s="216"/>
      <c r="H295" s="217"/>
      <c r="I295" s="200"/>
      <c r="J295" s="264"/>
      <c r="K295" s="140"/>
      <c r="L295" s="135"/>
      <c r="M295" s="261"/>
      <c r="N295" s="172"/>
      <c r="O295" s="160"/>
      <c r="P295" s="161"/>
      <c r="Q295" s="141"/>
      <c r="R295" s="170"/>
      <c r="S295" s="140"/>
      <c r="T295" s="67"/>
      <c r="U295" s="67"/>
      <c r="V295" s="135"/>
      <c r="W295" s="140"/>
      <c r="X295" s="135"/>
      <c r="Y295" s="134"/>
      <c r="Z295" s="67"/>
      <c r="AA295" s="67"/>
      <c r="AB295" s="135"/>
      <c r="AC295" s="141"/>
      <c r="AD295" s="115"/>
      <c r="AE295" s="115"/>
      <c r="AF295" s="269"/>
      <c r="AG295" s="134"/>
      <c r="AH295" s="67"/>
      <c r="AI295" s="67"/>
      <c r="AJ295" s="135"/>
      <c r="AK295" s="140"/>
      <c r="AL295" s="215"/>
      <c r="AM295" s="215"/>
      <c r="AN295" s="215"/>
      <c r="AO295" s="215"/>
      <c r="AP295" s="271"/>
      <c r="AQ295" s="273"/>
      <c r="AR295" s="140"/>
      <c r="AS295" s="271"/>
      <c r="AT295" s="140"/>
      <c r="AU295" s="215"/>
      <c r="AV295" s="215"/>
      <c r="AW295" s="215"/>
      <c r="AX295" s="271"/>
      <c r="AY295" s="277"/>
      <c r="AZ295" s="218"/>
      <c r="BA295" s="218"/>
      <c r="BB295" s="332"/>
      <c r="BC295" s="134"/>
      <c r="BD295" s="67"/>
      <c r="BE295" s="199"/>
      <c r="BF295" s="280"/>
      <c r="BG295" s="261"/>
      <c r="BH295" s="271"/>
      <c r="BI295" s="140"/>
      <c r="BJ295" s="271"/>
      <c r="BK295" s="140"/>
      <c r="BL295" s="215"/>
      <c r="BM295" s="215"/>
      <c r="BN295" s="215"/>
      <c r="BO295" s="271"/>
      <c r="BP295" s="134"/>
      <c r="BQ295" s="67"/>
      <c r="BR295" s="67"/>
      <c r="BS295" s="135"/>
      <c r="BT295" s="134"/>
      <c r="BU295" s="67"/>
      <c r="BV295" s="199"/>
      <c r="BW295" s="280"/>
      <c r="BX295" s="334" t="str">
        <f t="shared" si="36"/>
        <v/>
      </c>
      <c r="BY295" s="134"/>
      <c r="BZ295" s="67"/>
      <c r="CA295" s="67"/>
      <c r="CB295" s="67"/>
      <c r="CC295" s="67"/>
      <c r="CD295" s="252" t="str">
        <f t="shared" si="37"/>
        <v/>
      </c>
      <c r="CE295" s="197" t="str">
        <f t="shared" si="38"/>
        <v/>
      </c>
      <c r="CF295" s="327" t="str">
        <f t="shared" si="39"/>
        <v/>
      </c>
      <c r="CG295" s="72" t="str">
        <f t="shared" si="41"/>
        <v/>
      </c>
      <c r="CH295" s="95"/>
      <c r="CI295" s="27" t="e">
        <f>VLOOKUP(B295,Facility_Information!$B$6:$O$136,14,FALSE)</f>
        <v>#N/A</v>
      </c>
      <c r="CJ295">
        <f t="shared" si="34"/>
        <v>0</v>
      </c>
      <c r="CK295">
        <f t="shared" si="35"/>
        <v>0</v>
      </c>
      <c r="CL295">
        <f>IF(CK295&gt;0,SUM($CK$6:CK295),0)</f>
        <v>0</v>
      </c>
      <c r="CM295" s="182" t="str">
        <f t="shared" si="40"/>
        <v/>
      </c>
    </row>
    <row r="296" spans="1:91" ht="13" x14ac:dyDescent="0.3">
      <c r="A296" s="82"/>
      <c r="B296" s="251"/>
      <c r="C296" s="215"/>
      <c r="D296" s="215"/>
      <c r="E296" s="215"/>
      <c r="F296" s="215"/>
      <c r="G296" s="216"/>
      <c r="H296" s="217"/>
      <c r="I296" s="200"/>
      <c r="J296" s="264"/>
      <c r="K296" s="140"/>
      <c r="L296" s="135"/>
      <c r="M296" s="261"/>
      <c r="N296" s="172"/>
      <c r="O296" s="160"/>
      <c r="P296" s="161"/>
      <c r="Q296" s="141"/>
      <c r="R296" s="170"/>
      <c r="S296" s="140"/>
      <c r="T296" s="67"/>
      <c r="U296" s="67"/>
      <c r="V296" s="135"/>
      <c r="W296" s="140"/>
      <c r="X296" s="135"/>
      <c r="Y296" s="134"/>
      <c r="Z296" s="67"/>
      <c r="AA296" s="67"/>
      <c r="AB296" s="135"/>
      <c r="AC296" s="141"/>
      <c r="AD296" s="115"/>
      <c r="AE296" s="115"/>
      <c r="AF296" s="269"/>
      <c r="AG296" s="134"/>
      <c r="AH296" s="67"/>
      <c r="AI296" s="67"/>
      <c r="AJ296" s="135"/>
      <c r="AK296" s="140"/>
      <c r="AL296" s="215"/>
      <c r="AM296" s="215"/>
      <c r="AN296" s="215"/>
      <c r="AO296" s="215"/>
      <c r="AP296" s="271"/>
      <c r="AQ296" s="273"/>
      <c r="AR296" s="140"/>
      <c r="AS296" s="271"/>
      <c r="AT296" s="140"/>
      <c r="AU296" s="215"/>
      <c r="AV296" s="215"/>
      <c r="AW296" s="215"/>
      <c r="AX296" s="271"/>
      <c r="AY296" s="277"/>
      <c r="AZ296" s="218"/>
      <c r="BA296" s="218"/>
      <c r="BB296" s="332"/>
      <c r="BC296" s="134"/>
      <c r="BD296" s="67"/>
      <c r="BE296" s="199"/>
      <c r="BF296" s="280"/>
      <c r="BG296" s="261"/>
      <c r="BH296" s="271"/>
      <c r="BI296" s="140"/>
      <c r="BJ296" s="271"/>
      <c r="BK296" s="140"/>
      <c r="BL296" s="215"/>
      <c r="BM296" s="215"/>
      <c r="BN296" s="215"/>
      <c r="BO296" s="271"/>
      <c r="BP296" s="134"/>
      <c r="BQ296" s="67"/>
      <c r="BR296" s="67"/>
      <c r="BS296" s="135"/>
      <c r="BT296" s="134"/>
      <c r="BU296" s="67"/>
      <c r="BV296" s="199"/>
      <c r="BW296" s="280"/>
      <c r="BX296" s="334" t="str">
        <f t="shared" si="36"/>
        <v/>
      </c>
      <c r="BY296" s="134"/>
      <c r="BZ296" s="67"/>
      <c r="CA296" s="67"/>
      <c r="CB296" s="67"/>
      <c r="CC296" s="67"/>
      <c r="CD296" s="252" t="str">
        <f t="shared" si="37"/>
        <v/>
      </c>
      <c r="CE296" s="197" t="str">
        <f t="shared" si="38"/>
        <v/>
      </c>
      <c r="CF296" s="327" t="str">
        <f t="shared" si="39"/>
        <v/>
      </c>
      <c r="CG296" s="72" t="str">
        <f t="shared" si="41"/>
        <v/>
      </c>
      <c r="CH296" s="95"/>
      <c r="CI296" s="27" t="e">
        <f>VLOOKUP(B296,Facility_Information!$B$6:$O$136,14,FALSE)</f>
        <v>#N/A</v>
      </c>
      <c r="CJ296">
        <f t="shared" si="34"/>
        <v>0</v>
      </c>
      <c r="CK296">
        <f t="shared" si="35"/>
        <v>0</v>
      </c>
      <c r="CL296">
        <f>IF(CK296&gt;0,SUM($CK$6:CK296),0)</f>
        <v>0</v>
      </c>
      <c r="CM296" s="182" t="str">
        <f t="shared" si="40"/>
        <v/>
      </c>
    </row>
    <row r="297" spans="1:91" ht="13" x14ac:dyDescent="0.3">
      <c r="A297" s="82"/>
      <c r="B297" s="251"/>
      <c r="C297" s="215"/>
      <c r="D297" s="215"/>
      <c r="E297" s="215"/>
      <c r="F297" s="215"/>
      <c r="G297" s="216"/>
      <c r="H297" s="217"/>
      <c r="I297" s="200"/>
      <c r="J297" s="264"/>
      <c r="K297" s="140"/>
      <c r="L297" s="135"/>
      <c r="M297" s="261"/>
      <c r="N297" s="172"/>
      <c r="O297" s="160"/>
      <c r="P297" s="161"/>
      <c r="Q297" s="141"/>
      <c r="R297" s="170"/>
      <c r="S297" s="140"/>
      <c r="T297" s="67"/>
      <c r="U297" s="67"/>
      <c r="V297" s="135"/>
      <c r="W297" s="140"/>
      <c r="X297" s="135"/>
      <c r="Y297" s="134"/>
      <c r="Z297" s="67"/>
      <c r="AA297" s="67"/>
      <c r="AB297" s="135"/>
      <c r="AC297" s="141"/>
      <c r="AD297" s="115"/>
      <c r="AE297" s="115"/>
      <c r="AF297" s="269"/>
      <c r="AG297" s="134"/>
      <c r="AH297" s="67"/>
      <c r="AI297" s="67"/>
      <c r="AJ297" s="135"/>
      <c r="AK297" s="140"/>
      <c r="AL297" s="215"/>
      <c r="AM297" s="215"/>
      <c r="AN297" s="215"/>
      <c r="AO297" s="215"/>
      <c r="AP297" s="271"/>
      <c r="AQ297" s="273"/>
      <c r="AR297" s="140"/>
      <c r="AS297" s="271"/>
      <c r="AT297" s="140"/>
      <c r="AU297" s="215"/>
      <c r="AV297" s="215"/>
      <c r="AW297" s="215"/>
      <c r="AX297" s="271"/>
      <c r="AY297" s="277"/>
      <c r="AZ297" s="218"/>
      <c r="BA297" s="218"/>
      <c r="BB297" s="332"/>
      <c r="BC297" s="134"/>
      <c r="BD297" s="67"/>
      <c r="BE297" s="199"/>
      <c r="BF297" s="280"/>
      <c r="BG297" s="261"/>
      <c r="BH297" s="271"/>
      <c r="BI297" s="140"/>
      <c r="BJ297" s="271"/>
      <c r="BK297" s="140"/>
      <c r="BL297" s="215"/>
      <c r="BM297" s="215"/>
      <c r="BN297" s="215"/>
      <c r="BO297" s="271"/>
      <c r="BP297" s="134"/>
      <c r="BQ297" s="67"/>
      <c r="BR297" s="67"/>
      <c r="BS297" s="135"/>
      <c r="BT297" s="134"/>
      <c r="BU297" s="67"/>
      <c r="BV297" s="199"/>
      <c r="BW297" s="280"/>
      <c r="BX297" s="334" t="str">
        <f t="shared" si="36"/>
        <v/>
      </c>
      <c r="BY297" s="134"/>
      <c r="BZ297" s="67"/>
      <c r="CA297" s="67"/>
      <c r="CB297" s="67"/>
      <c r="CC297" s="67"/>
      <c r="CD297" s="252" t="str">
        <f t="shared" si="37"/>
        <v/>
      </c>
      <c r="CE297" s="197" t="str">
        <f t="shared" si="38"/>
        <v/>
      </c>
      <c r="CF297" s="327" t="str">
        <f t="shared" si="39"/>
        <v/>
      </c>
      <c r="CG297" s="72" t="str">
        <f t="shared" si="41"/>
        <v/>
      </c>
      <c r="CH297" s="95"/>
      <c r="CI297" s="27" t="e">
        <f>VLOOKUP(B297,Facility_Information!$B$6:$O$136,14,FALSE)</f>
        <v>#N/A</v>
      </c>
      <c r="CJ297">
        <f t="shared" si="34"/>
        <v>0</v>
      </c>
      <c r="CK297">
        <f t="shared" si="35"/>
        <v>0</v>
      </c>
      <c r="CL297">
        <f>IF(CK297&gt;0,SUM($CK$6:CK297),0)</f>
        <v>0</v>
      </c>
      <c r="CM297" s="182" t="str">
        <f t="shared" si="40"/>
        <v/>
      </c>
    </row>
    <row r="298" spans="1:91" ht="13" x14ac:dyDescent="0.3">
      <c r="A298" s="82"/>
      <c r="B298" s="251"/>
      <c r="C298" s="215"/>
      <c r="D298" s="215"/>
      <c r="E298" s="215"/>
      <c r="F298" s="215"/>
      <c r="G298" s="216"/>
      <c r="H298" s="217"/>
      <c r="I298" s="200"/>
      <c r="J298" s="264"/>
      <c r="K298" s="140"/>
      <c r="L298" s="135"/>
      <c r="M298" s="261"/>
      <c r="N298" s="172"/>
      <c r="O298" s="160"/>
      <c r="P298" s="161"/>
      <c r="Q298" s="141"/>
      <c r="R298" s="170"/>
      <c r="S298" s="140"/>
      <c r="T298" s="67"/>
      <c r="U298" s="67"/>
      <c r="V298" s="135"/>
      <c r="W298" s="140"/>
      <c r="X298" s="135"/>
      <c r="Y298" s="134"/>
      <c r="Z298" s="67"/>
      <c r="AA298" s="67"/>
      <c r="AB298" s="135"/>
      <c r="AC298" s="141"/>
      <c r="AD298" s="115"/>
      <c r="AE298" s="115"/>
      <c r="AF298" s="269"/>
      <c r="AG298" s="134"/>
      <c r="AH298" s="67"/>
      <c r="AI298" s="67"/>
      <c r="AJ298" s="135"/>
      <c r="AK298" s="140"/>
      <c r="AL298" s="215"/>
      <c r="AM298" s="215"/>
      <c r="AN298" s="215"/>
      <c r="AO298" s="215"/>
      <c r="AP298" s="271"/>
      <c r="AQ298" s="273"/>
      <c r="AR298" s="140"/>
      <c r="AS298" s="271"/>
      <c r="AT298" s="140"/>
      <c r="AU298" s="215"/>
      <c r="AV298" s="215"/>
      <c r="AW298" s="215"/>
      <c r="AX298" s="271"/>
      <c r="AY298" s="277"/>
      <c r="AZ298" s="218"/>
      <c r="BA298" s="218"/>
      <c r="BB298" s="332"/>
      <c r="BC298" s="134"/>
      <c r="BD298" s="67"/>
      <c r="BE298" s="199"/>
      <c r="BF298" s="280"/>
      <c r="BG298" s="261"/>
      <c r="BH298" s="271"/>
      <c r="BI298" s="140"/>
      <c r="BJ298" s="271"/>
      <c r="BK298" s="140"/>
      <c r="BL298" s="215"/>
      <c r="BM298" s="215"/>
      <c r="BN298" s="215"/>
      <c r="BO298" s="271"/>
      <c r="BP298" s="134"/>
      <c r="BQ298" s="67"/>
      <c r="BR298" s="67"/>
      <c r="BS298" s="135"/>
      <c r="BT298" s="134"/>
      <c r="BU298" s="67"/>
      <c r="BV298" s="199"/>
      <c r="BW298" s="280"/>
      <c r="BX298" s="334" t="str">
        <f t="shared" si="36"/>
        <v/>
      </c>
      <c r="BY298" s="134"/>
      <c r="BZ298" s="67"/>
      <c r="CA298" s="67"/>
      <c r="CB298" s="67"/>
      <c r="CC298" s="67"/>
      <c r="CD298" s="252" t="str">
        <f t="shared" si="37"/>
        <v/>
      </c>
      <c r="CE298" s="197" t="str">
        <f t="shared" si="38"/>
        <v/>
      </c>
      <c r="CF298" s="327" t="str">
        <f t="shared" si="39"/>
        <v/>
      </c>
      <c r="CG298" s="72" t="str">
        <f t="shared" si="41"/>
        <v/>
      </c>
      <c r="CH298" s="95"/>
      <c r="CI298" s="27" t="e">
        <f>VLOOKUP(B298,Facility_Information!$B$6:$O$136,14,FALSE)</f>
        <v>#N/A</v>
      </c>
      <c r="CJ298">
        <f t="shared" si="34"/>
        <v>0</v>
      </c>
      <c r="CK298">
        <f t="shared" si="35"/>
        <v>0</v>
      </c>
      <c r="CL298">
        <f>IF(CK298&gt;0,SUM($CK$6:CK298),0)</f>
        <v>0</v>
      </c>
      <c r="CM298" s="182" t="str">
        <f t="shared" si="40"/>
        <v/>
      </c>
    </row>
    <row r="299" spans="1:91" ht="13" x14ac:dyDescent="0.3">
      <c r="A299" s="82"/>
      <c r="B299" s="251"/>
      <c r="C299" s="215"/>
      <c r="D299" s="215"/>
      <c r="E299" s="215"/>
      <c r="F299" s="215"/>
      <c r="G299" s="216"/>
      <c r="H299" s="217"/>
      <c r="I299" s="200"/>
      <c r="J299" s="264"/>
      <c r="K299" s="140"/>
      <c r="L299" s="135"/>
      <c r="M299" s="261"/>
      <c r="N299" s="172"/>
      <c r="O299" s="160"/>
      <c r="P299" s="161"/>
      <c r="Q299" s="141"/>
      <c r="R299" s="170"/>
      <c r="S299" s="140"/>
      <c r="T299" s="67"/>
      <c r="U299" s="67"/>
      <c r="V299" s="135"/>
      <c r="W299" s="140"/>
      <c r="X299" s="135"/>
      <c r="Y299" s="134"/>
      <c r="Z299" s="67"/>
      <c r="AA299" s="67"/>
      <c r="AB299" s="135"/>
      <c r="AC299" s="141"/>
      <c r="AD299" s="115"/>
      <c r="AE299" s="115"/>
      <c r="AF299" s="269"/>
      <c r="AG299" s="134"/>
      <c r="AH299" s="67"/>
      <c r="AI299" s="67"/>
      <c r="AJ299" s="135"/>
      <c r="AK299" s="140"/>
      <c r="AL299" s="215"/>
      <c r="AM299" s="215"/>
      <c r="AN299" s="215"/>
      <c r="AO299" s="215"/>
      <c r="AP299" s="271"/>
      <c r="AQ299" s="273"/>
      <c r="AR299" s="140"/>
      <c r="AS299" s="271"/>
      <c r="AT299" s="140"/>
      <c r="AU299" s="215"/>
      <c r="AV299" s="215"/>
      <c r="AW299" s="215"/>
      <c r="AX299" s="271"/>
      <c r="AY299" s="277"/>
      <c r="AZ299" s="218"/>
      <c r="BA299" s="218"/>
      <c r="BB299" s="332"/>
      <c r="BC299" s="134"/>
      <c r="BD299" s="67"/>
      <c r="BE299" s="199"/>
      <c r="BF299" s="280"/>
      <c r="BG299" s="261"/>
      <c r="BH299" s="271"/>
      <c r="BI299" s="140"/>
      <c r="BJ299" s="271"/>
      <c r="BK299" s="140"/>
      <c r="BL299" s="215"/>
      <c r="BM299" s="215"/>
      <c r="BN299" s="215"/>
      <c r="BO299" s="271"/>
      <c r="BP299" s="134"/>
      <c r="BQ299" s="67"/>
      <c r="BR299" s="67"/>
      <c r="BS299" s="135"/>
      <c r="BT299" s="134"/>
      <c r="BU299" s="67"/>
      <c r="BV299" s="199"/>
      <c r="BW299" s="280"/>
      <c r="BX299" s="334" t="str">
        <f t="shared" si="36"/>
        <v/>
      </c>
      <c r="BY299" s="134"/>
      <c r="BZ299" s="67"/>
      <c r="CA299" s="67"/>
      <c r="CB299" s="67"/>
      <c r="CC299" s="67"/>
      <c r="CD299" s="252" t="str">
        <f t="shared" si="37"/>
        <v/>
      </c>
      <c r="CE299" s="197" t="str">
        <f t="shared" si="38"/>
        <v/>
      </c>
      <c r="CF299" s="327" t="str">
        <f t="shared" si="39"/>
        <v/>
      </c>
      <c r="CG299" s="72" t="str">
        <f t="shared" si="41"/>
        <v/>
      </c>
      <c r="CH299" s="95"/>
      <c r="CI299" s="27" t="e">
        <f>VLOOKUP(B299,Facility_Information!$B$6:$O$136,14,FALSE)</f>
        <v>#N/A</v>
      </c>
      <c r="CJ299">
        <f t="shared" si="34"/>
        <v>0</v>
      </c>
      <c r="CK299">
        <f t="shared" si="35"/>
        <v>0</v>
      </c>
      <c r="CL299">
        <f>IF(CK299&gt;0,SUM($CK$6:CK299),0)</f>
        <v>0</v>
      </c>
      <c r="CM299" s="182" t="str">
        <f t="shared" si="40"/>
        <v/>
      </c>
    </row>
    <row r="300" spans="1:91" ht="13" x14ac:dyDescent="0.3">
      <c r="A300" s="82"/>
      <c r="B300" s="251"/>
      <c r="C300" s="215"/>
      <c r="D300" s="215"/>
      <c r="E300" s="215"/>
      <c r="F300" s="215"/>
      <c r="G300" s="216"/>
      <c r="H300" s="217"/>
      <c r="I300" s="200"/>
      <c r="J300" s="264"/>
      <c r="K300" s="140"/>
      <c r="L300" s="135"/>
      <c r="M300" s="261"/>
      <c r="N300" s="172"/>
      <c r="O300" s="160"/>
      <c r="P300" s="161"/>
      <c r="Q300" s="141"/>
      <c r="R300" s="170"/>
      <c r="S300" s="140"/>
      <c r="T300" s="67"/>
      <c r="U300" s="67"/>
      <c r="V300" s="135"/>
      <c r="W300" s="140"/>
      <c r="X300" s="135"/>
      <c r="Y300" s="134"/>
      <c r="Z300" s="67"/>
      <c r="AA300" s="67"/>
      <c r="AB300" s="135"/>
      <c r="AC300" s="141"/>
      <c r="AD300" s="115"/>
      <c r="AE300" s="115"/>
      <c r="AF300" s="269"/>
      <c r="AG300" s="134"/>
      <c r="AH300" s="67"/>
      <c r="AI300" s="67"/>
      <c r="AJ300" s="135"/>
      <c r="AK300" s="140"/>
      <c r="AL300" s="215"/>
      <c r="AM300" s="215"/>
      <c r="AN300" s="215"/>
      <c r="AO300" s="215"/>
      <c r="AP300" s="271"/>
      <c r="AQ300" s="273"/>
      <c r="AR300" s="140"/>
      <c r="AS300" s="271"/>
      <c r="AT300" s="140"/>
      <c r="AU300" s="215"/>
      <c r="AV300" s="215"/>
      <c r="AW300" s="215"/>
      <c r="AX300" s="271"/>
      <c r="AY300" s="277"/>
      <c r="AZ300" s="218"/>
      <c r="BA300" s="218"/>
      <c r="BB300" s="332"/>
      <c r="BC300" s="134"/>
      <c r="BD300" s="67"/>
      <c r="BE300" s="199"/>
      <c r="BF300" s="280"/>
      <c r="BG300" s="261"/>
      <c r="BH300" s="271"/>
      <c r="BI300" s="140"/>
      <c r="BJ300" s="271"/>
      <c r="BK300" s="140"/>
      <c r="BL300" s="215"/>
      <c r="BM300" s="215"/>
      <c r="BN300" s="215"/>
      <c r="BO300" s="271"/>
      <c r="BP300" s="134"/>
      <c r="BQ300" s="67"/>
      <c r="BR300" s="67"/>
      <c r="BS300" s="135"/>
      <c r="BT300" s="134"/>
      <c r="BU300" s="67"/>
      <c r="BV300" s="199"/>
      <c r="BW300" s="280"/>
      <c r="BX300" s="334" t="str">
        <f t="shared" si="36"/>
        <v/>
      </c>
      <c r="BY300" s="134"/>
      <c r="BZ300" s="67"/>
      <c r="CA300" s="67"/>
      <c r="CB300" s="67"/>
      <c r="CC300" s="67"/>
      <c r="CD300" s="252" t="str">
        <f t="shared" si="37"/>
        <v/>
      </c>
      <c r="CE300" s="197" t="str">
        <f t="shared" si="38"/>
        <v/>
      </c>
      <c r="CF300" s="327" t="str">
        <f t="shared" si="39"/>
        <v/>
      </c>
      <c r="CG300" s="72" t="str">
        <f t="shared" si="41"/>
        <v/>
      </c>
      <c r="CH300" s="95"/>
      <c r="CI300" s="27" t="e">
        <f>VLOOKUP(B300,Facility_Information!$B$6:$O$136,14,FALSE)</f>
        <v>#N/A</v>
      </c>
      <c r="CJ300">
        <f t="shared" si="34"/>
        <v>0</v>
      </c>
      <c r="CK300">
        <f t="shared" si="35"/>
        <v>0</v>
      </c>
      <c r="CL300">
        <f>IF(CK300&gt;0,SUM($CK$6:CK300),0)</f>
        <v>0</v>
      </c>
      <c r="CM300" s="182" t="str">
        <f t="shared" si="40"/>
        <v/>
      </c>
    </row>
    <row r="301" spans="1:91" ht="13" x14ac:dyDescent="0.3">
      <c r="A301" s="82"/>
      <c r="B301" s="251"/>
      <c r="C301" s="215"/>
      <c r="D301" s="215"/>
      <c r="E301" s="215"/>
      <c r="F301" s="215"/>
      <c r="G301" s="216"/>
      <c r="H301" s="217"/>
      <c r="I301" s="200"/>
      <c r="J301" s="264"/>
      <c r="K301" s="140"/>
      <c r="L301" s="135"/>
      <c r="M301" s="261"/>
      <c r="N301" s="172"/>
      <c r="O301" s="160"/>
      <c r="P301" s="161"/>
      <c r="Q301" s="141"/>
      <c r="R301" s="170"/>
      <c r="S301" s="140"/>
      <c r="T301" s="67"/>
      <c r="U301" s="67"/>
      <c r="V301" s="135"/>
      <c r="W301" s="140"/>
      <c r="X301" s="135"/>
      <c r="Y301" s="134"/>
      <c r="Z301" s="67"/>
      <c r="AA301" s="67"/>
      <c r="AB301" s="135"/>
      <c r="AC301" s="141"/>
      <c r="AD301" s="115"/>
      <c r="AE301" s="115"/>
      <c r="AF301" s="269"/>
      <c r="AG301" s="134"/>
      <c r="AH301" s="67"/>
      <c r="AI301" s="67"/>
      <c r="AJ301" s="135"/>
      <c r="AK301" s="140"/>
      <c r="AL301" s="215"/>
      <c r="AM301" s="215"/>
      <c r="AN301" s="215"/>
      <c r="AO301" s="215"/>
      <c r="AP301" s="271"/>
      <c r="AQ301" s="273"/>
      <c r="AR301" s="140"/>
      <c r="AS301" s="271"/>
      <c r="AT301" s="140"/>
      <c r="AU301" s="215"/>
      <c r="AV301" s="215"/>
      <c r="AW301" s="215"/>
      <c r="AX301" s="271"/>
      <c r="AY301" s="277"/>
      <c r="AZ301" s="218"/>
      <c r="BA301" s="218"/>
      <c r="BB301" s="332"/>
      <c r="BC301" s="134"/>
      <c r="BD301" s="67"/>
      <c r="BE301" s="199"/>
      <c r="BF301" s="280"/>
      <c r="BG301" s="261"/>
      <c r="BH301" s="271"/>
      <c r="BI301" s="140"/>
      <c r="BJ301" s="271"/>
      <c r="BK301" s="140"/>
      <c r="BL301" s="215"/>
      <c r="BM301" s="215"/>
      <c r="BN301" s="215"/>
      <c r="BO301" s="271"/>
      <c r="BP301" s="134"/>
      <c r="BQ301" s="67"/>
      <c r="BR301" s="67"/>
      <c r="BS301" s="135"/>
      <c r="BT301" s="134"/>
      <c r="BU301" s="67"/>
      <c r="BV301" s="199"/>
      <c r="BW301" s="280"/>
      <c r="BX301" s="334" t="str">
        <f t="shared" si="36"/>
        <v/>
      </c>
      <c r="BY301" s="134"/>
      <c r="BZ301" s="67"/>
      <c r="CA301" s="67"/>
      <c r="CB301" s="67"/>
      <c r="CC301" s="67"/>
      <c r="CD301" s="252" t="str">
        <f t="shared" si="37"/>
        <v/>
      </c>
      <c r="CE301" s="197" t="str">
        <f t="shared" si="38"/>
        <v/>
      </c>
      <c r="CF301" s="327" t="str">
        <f t="shared" si="39"/>
        <v/>
      </c>
      <c r="CG301" s="72" t="str">
        <f t="shared" si="41"/>
        <v/>
      </c>
      <c r="CH301" s="95"/>
      <c r="CI301" s="27" t="e">
        <f>VLOOKUP(B301,Facility_Information!$B$6:$O$136,14,FALSE)</f>
        <v>#N/A</v>
      </c>
      <c r="CJ301">
        <f t="shared" si="34"/>
        <v>0</v>
      </c>
      <c r="CK301">
        <f t="shared" si="35"/>
        <v>0</v>
      </c>
      <c r="CL301">
        <f>IF(CK301&gt;0,SUM($CK$6:CK301),0)</f>
        <v>0</v>
      </c>
      <c r="CM301" s="182" t="str">
        <f t="shared" si="40"/>
        <v/>
      </c>
    </row>
    <row r="302" spans="1:91" ht="13" x14ac:dyDescent="0.3">
      <c r="A302" s="82"/>
      <c r="B302" s="251"/>
      <c r="C302" s="215"/>
      <c r="D302" s="215"/>
      <c r="E302" s="215"/>
      <c r="F302" s="215"/>
      <c r="G302" s="216"/>
      <c r="H302" s="217"/>
      <c r="I302" s="200"/>
      <c r="J302" s="264"/>
      <c r="K302" s="140"/>
      <c r="L302" s="135"/>
      <c r="M302" s="261"/>
      <c r="N302" s="172"/>
      <c r="O302" s="160"/>
      <c r="P302" s="161"/>
      <c r="Q302" s="141"/>
      <c r="R302" s="170"/>
      <c r="S302" s="140"/>
      <c r="T302" s="67"/>
      <c r="U302" s="67"/>
      <c r="V302" s="135"/>
      <c r="W302" s="140"/>
      <c r="X302" s="135"/>
      <c r="Y302" s="134"/>
      <c r="Z302" s="67"/>
      <c r="AA302" s="67"/>
      <c r="AB302" s="135"/>
      <c r="AC302" s="141"/>
      <c r="AD302" s="115"/>
      <c r="AE302" s="115"/>
      <c r="AF302" s="269"/>
      <c r="AG302" s="134"/>
      <c r="AH302" s="67"/>
      <c r="AI302" s="67"/>
      <c r="AJ302" s="135"/>
      <c r="AK302" s="140"/>
      <c r="AL302" s="215"/>
      <c r="AM302" s="215"/>
      <c r="AN302" s="215"/>
      <c r="AO302" s="215"/>
      <c r="AP302" s="271"/>
      <c r="AQ302" s="273"/>
      <c r="AR302" s="140"/>
      <c r="AS302" s="271"/>
      <c r="AT302" s="140"/>
      <c r="AU302" s="215"/>
      <c r="AV302" s="215"/>
      <c r="AW302" s="215"/>
      <c r="AX302" s="271"/>
      <c r="AY302" s="277"/>
      <c r="AZ302" s="218"/>
      <c r="BA302" s="218"/>
      <c r="BB302" s="332"/>
      <c r="BC302" s="134"/>
      <c r="BD302" s="67"/>
      <c r="BE302" s="199"/>
      <c r="BF302" s="280"/>
      <c r="BG302" s="261"/>
      <c r="BH302" s="271"/>
      <c r="BI302" s="140"/>
      <c r="BJ302" s="271"/>
      <c r="BK302" s="140"/>
      <c r="BL302" s="215"/>
      <c r="BM302" s="215"/>
      <c r="BN302" s="215"/>
      <c r="BO302" s="271"/>
      <c r="BP302" s="134"/>
      <c r="BQ302" s="67"/>
      <c r="BR302" s="67"/>
      <c r="BS302" s="135"/>
      <c r="BT302" s="134"/>
      <c r="BU302" s="67"/>
      <c r="BV302" s="199"/>
      <c r="BW302" s="280"/>
      <c r="BX302" s="334" t="str">
        <f t="shared" si="36"/>
        <v/>
      </c>
      <c r="BY302" s="134"/>
      <c r="BZ302" s="67"/>
      <c r="CA302" s="67"/>
      <c r="CB302" s="67"/>
      <c r="CC302" s="67"/>
      <c r="CD302" s="252" t="str">
        <f t="shared" si="37"/>
        <v/>
      </c>
      <c r="CE302" s="197" t="str">
        <f t="shared" si="38"/>
        <v/>
      </c>
      <c r="CF302" s="327" t="str">
        <f t="shared" si="39"/>
        <v/>
      </c>
      <c r="CG302" s="72" t="str">
        <f t="shared" si="41"/>
        <v/>
      </c>
      <c r="CH302" s="95"/>
      <c r="CI302" s="27" t="e">
        <f>VLOOKUP(B302,Facility_Information!$B$6:$O$136,14,FALSE)</f>
        <v>#N/A</v>
      </c>
      <c r="CJ302">
        <f t="shared" si="34"/>
        <v>0</v>
      </c>
      <c r="CK302">
        <f t="shared" si="35"/>
        <v>0</v>
      </c>
      <c r="CL302">
        <f>IF(CK302&gt;0,SUM($CK$6:CK302),0)</f>
        <v>0</v>
      </c>
      <c r="CM302" s="182" t="str">
        <f t="shared" si="40"/>
        <v/>
      </c>
    </row>
    <row r="303" spans="1:91" ht="13" x14ac:dyDescent="0.3">
      <c r="A303" s="82"/>
      <c r="B303" s="251"/>
      <c r="C303" s="215"/>
      <c r="D303" s="215"/>
      <c r="E303" s="215"/>
      <c r="F303" s="215"/>
      <c r="G303" s="216"/>
      <c r="H303" s="217"/>
      <c r="I303" s="200"/>
      <c r="J303" s="264"/>
      <c r="K303" s="140"/>
      <c r="L303" s="135"/>
      <c r="M303" s="261"/>
      <c r="N303" s="172"/>
      <c r="O303" s="160"/>
      <c r="P303" s="161"/>
      <c r="Q303" s="141"/>
      <c r="R303" s="170"/>
      <c r="S303" s="140"/>
      <c r="T303" s="67"/>
      <c r="U303" s="67"/>
      <c r="V303" s="135"/>
      <c r="W303" s="140"/>
      <c r="X303" s="135"/>
      <c r="Y303" s="134"/>
      <c r="Z303" s="67"/>
      <c r="AA303" s="67"/>
      <c r="AB303" s="135"/>
      <c r="AC303" s="141"/>
      <c r="AD303" s="115"/>
      <c r="AE303" s="115"/>
      <c r="AF303" s="269"/>
      <c r="AG303" s="134"/>
      <c r="AH303" s="67"/>
      <c r="AI303" s="67"/>
      <c r="AJ303" s="135"/>
      <c r="AK303" s="140"/>
      <c r="AL303" s="215"/>
      <c r="AM303" s="215"/>
      <c r="AN303" s="215"/>
      <c r="AO303" s="215"/>
      <c r="AP303" s="271"/>
      <c r="AQ303" s="273"/>
      <c r="AR303" s="140"/>
      <c r="AS303" s="271"/>
      <c r="AT303" s="140"/>
      <c r="AU303" s="215"/>
      <c r="AV303" s="215"/>
      <c r="AW303" s="215"/>
      <c r="AX303" s="271"/>
      <c r="AY303" s="277"/>
      <c r="AZ303" s="218"/>
      <c r="BA303" s="218"/>
      <c r="BB303" s="332"/>
      <c r="BC303" s="134"/>
      <c r="BD303" s="67"/>
      <c r="BE303" s="199"/>
      <c r="BF303" s="280"/>
      <c r="BG303" s="261"/>
      <c r="BH303" s="271"/>
      <c r="BI303" s="140"/>
      <c r="BJ303" s="271"/>
      <c r="BK303" s="140"/>
      <c r="BL303" s="215"/>
      <c r="BM303" s="215"/>
      <c r="BN303" s="215"/>
      <c r="BO303" s="271"/>
      <c r="BP303" s="134"/>
      <c r="BQ303" s="67"/>
      <c r="BR303" s="67"/>
      <c r="BS303" s="135"/>
      <c r="BT303" s="134"/>
      <c r="BU303" s="67"/>
      <c r="BV303" s="199"/>
      <c r="BW303" s="280"/>
      <c r="BX303" s="334" t="str">
        <f t="shared" si="36"/>
        <v/>
      </c>
      <c r="BY303" s="134"/>
      <c r="BZ303" s="67"/>
      <c r="CA303" s="67"/>
      <c r="CB303" s="67"/>
      <c r="CC303" s="67"/>
      <c r="CD303" s="252" t="str">
        <f t="shared" si="37"/>
        <v/>
      </c>
      <c r="CE303" s="197" t="str">
        <f t="shared" si="38"/>
        <v/>
      </c>
      <c r="CF303" s="327" t="str">
        <f t="shared" si="39"/>
        <v/>
      </c>
      <c r="CG303" s="72" t="str">
        <f t="shared" si="41"/>
        <v/>
      </c>
      <c r="CH303" s="95"/>
      <c r="CI303" s="27" t="e">
        <f>VLOOKUP(B303,Facility_Information!$B$6:$O$136,14,FALSE)</f>
        <v>#N/A</v>
      </c>
      <c r="CJ303">
        <f t="shared" si="34"/>
        <v>0</v>
      </c>
      <c r="CK303">
        <f t="shared" si="35"/>
        <v>0</v>
      </c>
      <c r="CL303">
        <f>IF(CK303&gt;0,SUM($CK$6:CK303),0)</f>
        <v>0</v>
      </c>
      <c r="CM303" s="182" t="str">
        <f t="shared" si="40"/>
        <v/>
      </c>
    </row>
    <row r="304" spans="1:91" ht="13" x14ac:dyDescent="0.3">
      <c r="A304" s="82"/>
      <c r="B304" s="251"/>
      <c r="C304" s="215"/>
      <c r="D304" s="215"/>
      <c r="E304" s="215"/>
      <c r="F304" s="215"/>
      <c r="G304" s="216"/>
      <c r="H304" s="217"/>
      <c r="I304" s="200"/>
      <c r="J304" s="264"/>
      <c r="K304" s="140"/>
      <c r="L304" s="135"/>
      <c r="M304" s="261"/>
      <c r="N304" s="172"/>
      <c r="O304" s="160"/>
      <c r="P304" s="161"/>
      <c r="Q304" s="141"/>
      <c r="R304" s="170"/>
      <c r="S304" s="140"/>
      <c r="T304" s="67"/>
      <c r="U304" s="67"/>
      <c r="V304" s="135"/>
      <c r="W304" s="140"/>
      <c r="X304" s="135"/>
      <c r="Y304" s="134"/>
      <c r="Z304" s="67"/>
      <c r="AA304" s="67"/>
      <c r="AB304" s="135"/>
      <c r="AC304" s="141"/>
      <c r="AD304" s="115"/>
      <c r="AE304" s="115"/>
      <c r="AF304" s="269"/>
      <c r="AG304" s="134"/>
      <c r="AH304" s="67"/>
      <c r="AI304" s="67"/>
      <c r="AJ304" s="135"/>
      <c r="AK304" s="140"/>
      <c r="AL304" s="215"/>
      <c r="AM304" s="215"/>
      <c r="AN304" s="215"/>
      <c r="AO304" s="215"/>
      <c r="AP304" s="271"/>
      <c r="AQ304" s="273"/>
      <c r="AR304" s="140"/>
      <c r="AS304" s="271"/>
      <c r="AT304" s="140"/>
      <c r="AU304" s="215"/>
      <c r="AV304" s="215"/>
      <c r="AW304" s="215"/>
      <c r="AX304" s="271"/>
      <c r="AY304" s="277"/>
      <c r="AZ304" s="218"/>
      <c r="BA304" s="218"/>
      <c r="BB304" s="332"/>
      <c r="BC304" s="134"/>
      <c r="BD304" s="67"/>
      <c r="BE304" s="199"/>
      <c r="BF304" s="280"/>
      <c r="BG304" s="261"/>
      <c r="BH304" s="271"/>
      <c r="BI304" s="140"/>
      <c r="BJ304" s="271"/>
      <c r="BK304" s="140"/>
      <c r="BL304" s="215"/>
      <c r="BM304" s="215"/>
      <c r="BN304" s="215"/>
      <c r="BO304" s="271"/>
      <c r="BP304" s="134"/>
      <c r="BQ304" s="67"/>
      <c r="BR304" s="67"/>
      <c r="BS304" s="135"/>
      <c r="BT304" s="134"/>
      <c r="BU304" s="67"/>
      <c r="BV304" s="199"/>
      <c r="BW304" s="280"/>
      <c r="BX304" s="334" t="str">
        <f t="shared" si="36"/>
        <v/>
      </c>
      <c r="BY304" s="134"/>
      <c r="BZ304" s="67"/>
      <c r="CA304" s="67"/>
      <c r="CB304" s="67"/>
      <c r="CC304" s="67"/>
      <c r="CD304" s="252" t="str">
        <f t="shared" si="37"/>
        <v/>
      </c>
      <c r="CE304" s="197" t="str">
        <f t="shared" si="38"/>
        <v/>
      </c>
      <c r="CF304" s="327" t="str">
        <f t="shared" si="39"/>
        <v/>
      </c>
      <c r="CG304" s="72" t="str">
        <f t="shared" si="41"/>
        <v/>
      </c>
      <c r="CH304" s="95"/>
      <c r="CI304" s="27" t="e">
        <f>VLOOKUP(B304,Facility_Information!$B$6:$O$136,14,FALSE)</f>
        <v>#N/A</v>
      </c>
      <c r="CJ304">
        <f t="shared" si="34"/>
        <v>0</v>
      </c>
      <c r="CK304">
        <f t="shared" si="35"/>
        <v>0</v>
      </c>
      <c r="CL304">
        <f>IF(CK304&gt;0,SUM($CK$6:CK304),0)</f>
        <v>0</v>
      </c>
      <c r="CM304" s="182" t="str">
        <f t="shared" si="40"/>
        <v/>
      </c>
    </row>
    <row r="305" spans="1:91" ht="13" x14ac:dyDescent="0.3">
      <c r="A305" s="82"/>
      <c r="B305" s="251"/>
      <c r="C305" s="215"/>
      <c r="D305" s="215"/>
      <c r="E305" s="215"/>
      <c r="F305" s="215"/>
      <c r="G305" s="216"/>
      <c r="H305" s="217"/>
      <c r="I305" s="200"/>
      <c r="J305" s="264"/>
      <c r="K305" s="140"/>
      <c r="L305" s="135"/>
      <c r="M305" s="261"/>
      <c r="N305" s="172"/>
      <c r="O305" s="160"/>
      <c r="P305" s="161"/>
      <c r="Q305" s="141"/>
      <c r="R305" s="170"/>
      <c r="S305" s="140"/>
      <c r="T305" s="67"/>
      <c r="U305" s="67"/>
      <c r="V305" s="135"/>
      <c r="W305" s="140"/>
      <c r="X305" s="135"/>
      <c r="Y305" s="134"/>
      <c r="Z305" s="67"/>
      <c r="AA305" s="67"/>
      <c r="AB305" s="135"/>
      <c r="AC305" s="141"/>
      <c r="AD305" s="115"/>
      <c r="AE305" s="115"/>
      <c r="AF305" s="269"/>
      <c r="AG305" s="134"/>
      <c r="AH305" s="67"/>
      <c r="AI305" s="67"/>
      <c r="AJ305" s="135"/>
      <c r="AK305" s="140"/>
      <c r="AL305" s="215"/>
      <c r="AM305" s="215"/>
      <c r="AN305" s="215"/>
      <c r="AO305" s="215"/>
      <c r="AP305" s="271"/>
      <c r="AQ305" s="273"/>
      <c r="AR305" s="140"/>
      <c r="AS305" s="271"/>
      <c r="AT305" s="140"/>
      <c r="AU305" s="215"/>
      <c r="AV305" s="215"/>
      <c r="AW305" s="215"/>
      <c r="AX305" s="271"/>
      <c r="AY305" s="277"/>
      <c r="AZ305" s="218"/>
      <c r="BA305" s="218"/>
      <c r="BB305" s="332"/>
      <c r="BC305" s="134"/>
      <c r="BD305" s="67"/>
      <c r="BE305" s="199"/>
      <c r="BF305" s="280"/>
      <c r="BG305" s="261"/>
      <c r="BH305" s="271"/>
      <c r="BI305" s="140"/>
      <c r="BJ305" s="271"/>
      <c r="BK305" s="140"/>
      <c r="BL305" s="215"/>
      <c r="BM305" s="215"/>
      <c r="BN305" s="215"/>
      <c r="BO305" s="271"/>
      <c r="BP305" s="134"/>
      <c r="BQ305" s="67"/>
      <c r="BR305" s="67"/>
      <c r="BS305" s="135"/>
      <c r="BT305" s="134"/>
      <c r="BU305" s="67"/>
      <c r="BV305" s="199"/>
      <c r="BW305" s="280"/>
      <c r="BX305" s="334" t="str">
        <f t="shared" si="36"/>
        <v/>
      </c>
      <c r="BY305" s="134"/>
      <c r="BZ305" s="67"/>
      <c r="CA305" s="67"/>
      <c r="CB305" s="67"/>
      <c r="CC305" s="67"/>
      <c r="CD305" s="252" t="str">
        <f t="shared" si="37"/>
        <v/>
      </c>
      <c r="CE305" s="197" t="str">
        <f t="shared" si="38"/>
        <v/>
      </c>
      <c r="CF305" s="327" t="str">
        <f t="shared" si="39"/>
        <v/>
      </c>
      <c r="CG305" s="72" t="str">
        <f t="shared" si="41"/>
        <v/>
      </c>
      <c r="CH305" s="95"/>
      <c r="CI305" s="27" t="e">
        <f>VLOOKUP(B305,Facility_Information!$B$6:$O$136,14,FALSE)</f>
        <v>#N/A</v>
      </c>
      <c r="CJ305">
        <f t="shared" si="34"/>
        <v>0</v>
      </c>
      <c r="CK305">
        <f t="shared" si="35"/>
        <v>0</v>
      </c>
      <c r="CL305">
        <f>IF(CK305&gt;0,SUM($CK$6:CK305),0)</f>
        <v>0</v>
      </c>
      <c r="CM305" s="182" t="str">
        <f t="shared" si="40"/>
        <v/>
      </c>
    </row>
    <row r="306" spans="1:91" ht="13" x14ac:dyDescent="0.3">
      <c r="A306" s="82"/>
      <c r="B306" s="251"/>
      <c r="C306" s="215"/>
      <c r="D306" s="215"/>
      <c r="E306" s="215"/>
      <c r="F306" s="215"/>
      <c r="G306" s="216"/>
      <c r="H306" s="217"/>
      <c r="I306" s="200"/>
      <c r="J306" s="264"/>
      <c r="K306" s="140"/>
      <c r="L306" s="135"/>
      <c r="M306" s="261"/>
      <c r="N306" s="172"/>
      <c r="O306" s="160"/>
      <c r="P306" s="161"/>
      <c r="Q306" s="141"/>
      <c r="R306" s="170"/>
      <c r="S306" s="140"/>
      <c r="T306" s="67"/>
      <c r="U306" s="67"/>
      <c r="V306" s="135"/>
      <c r="W306" s="140"/>
      <c r="X306" s="135"/>
      <c r="Y306" s="134"/>
      <c r="Z306" s="67"/>
      <c r="AA306" s="67"/>
      <c r="AB306" s="135"/>
      <c r="AC306" s="141"/>
      <c r="AD306" s="115"/>
      <c r="AE306" s="115"/>
      <c r="AF306" s="269"/>
      <c r="AG306" s="134"/>
      <c r="AH306" s="67"/>
      <c r="AI306" s="67"/>
      <c r="AJ306" s="135"/>
      <c r="AK306" s="140"/>
      <c r="AL306" s="215"/>
      <c r="AM306" s="215"/>
      <c r="AN306" s="215"/>
      <c r="AO306" s="215"/>
      <c r="AP306" s="271"/>
      <c r="AQ306" s="273"/>
      <c r="AR306" s="140"/>
      <c r="AS306" s="271"/>
      <c r="AT306" s="140"/>
      <c r="AU306" s="215"/>
      <c r="AV306" s="215"/>
      <c r="AW306" s="215"/>
      <c r="AX306" s="271"/>
      <c r="AY306" s="277"/>
      <c r="AZ306" s="218"/>
      <c r="BA306" s="218"/>
      <c r="BB306" s="332"/>
      <c r="BC306" s="134"/>
      <c r="BD306" s="67"/>
      <c r="BE306" s="199"/>
      <c r="BF306" s="280"/>
      <c r="BG306" s="261"/>
      <c r="BH306" s="271"/>
      <c r="BI306" s="140"/>
      <c r="BJ306" s="271"/>
      <c r="BK306" s="140"/>
      <c r="BL306" s="215"/>
      <c r="BM306" s="215"/>
      <c r="BN306" s="215"/>
      <c r="BO306" s="271"/>
      <c r="BP306" s="134"/>
      <c r="BQ306" s="67"/>
      <c r="BR306" s="67"/>
      <c r="BS306" s="135"/>
      <c r="BT306" s="134"/>
      <c r="BU306" s="67"/>
      <c r="BV306" s="199"/>
      <c r="BW306" s="280"/>
      <c r="BX306" s="334" t="str">
        <f t="shared" si="36"/>
        <v/>
      </c>
      <c r="BY306" s="134"/>
      <c r="BZ306" s="67"/>
      <c r="CA306" s="67"/>
      <c r="CB306" s="67"/>
      <c r="CC306" s="67"/>
      <c r="CD306" s="252" t="str">
        <f t="shared" si="37"/>
        <v/>
      </c>
      <c r="CE306" s="197" t="str">
        <f t="shared" si="38"/>
        <v/>
      </c>
      <c r="CF306" s="327" t="str">
        <f t="shared" si="39"/>
        <v/>
      </c>
      <c r="CG306" s="72" t="str">
        <f t="shared" si="41"/>
        <v/>
      </c>
      <c r="CH306" s="95"/>
      <c r="CI306" s="27" t="e">
        <f>VLOOKUP(B306,Facility_Information!$B$6:$O$136,14,FALSE)</f>
        <v>#N/A</v>
      </c>
      <c r="CJ306">
        <f t="shared" si="34"/>
        <v>0</v>
      </c>
      <c r="CK306">
        <f t="shared" si="35"/>
        <v>0</v>
      </c>
      <c r="CL306">
        <f>IF(CK306&gt;0,SUM($CK$6:CK306),0)</f>
        <v>0</v>
      </c>
      <c r="CM306" s="182" t="str">
        <f t="shared" si="40"/>
        <v/>
      </c>
    </row>
    <row r="307" spans="1:91" ht="13" x14ac:dyDescent="0.3">
      <c r="A307" s="82"/>
      <c r="B307" s="251"/>
      <c r="C307" s="215"/>
      <c r="D307" s="215"/>
      <c r="E307" s="215"/>
      <c r="F307" s="215"/>
      <c r="G307" s="216"/>
      <c r="H307" s="217"/>
      <c r="I307" s="200"/>
      <c r="J307" s="264"/>
      <c r="K307" s="140"/>
      <c r="L307" s="135"/>
      <c r="M307" s="261"/>
      <c r="N307" s="172"/>
      <c r="O307" s="160"/>
      <c r="P307" s="161"/>
      <c r="Q307" s="141"/>
      <c r="R307" s="170"/>
      <c r="S307" s="140"/>
      <c r="T307" s="67"/>
      <c r="U307" s="67"/>
      <c r="V307" s="135"/>
      <c r="W307" s="140"/>
      <c r="X307" s="135"/>
      <c r="Y307" s="134"/>
      <c r="Z307" s="67"/>
      <c r="AA307" s="67"/>
      <c r="AB307" s="135"/>
      <c r="AC307" s="141"/>
      <c r="AD307" s="115"/>
      <c r="AE307" s="115"/>
      <c r="AF307" s="269"/>
      <c r="AG307" s="134"/>
      <c r="AH307" s="67"/>
      <c r="AI307" s="67"/>
      <c r="AJ307" s="135"/>
      <c r="AK307" s="140"/>
      <c r="AL307" s="215"/>
      <c r="AM307" s="215"/>
      <c r="AN307" s="215"/>
      <c r="AO307" s="215"/>
      <c r="AP307" s="271"/>
      <c r="AQ307" s="273"/>
      <c r="AR307" s="140"/>
      <c r="AS307" s="271"/>
      <c r="AT307" s="140"/>
      <c r="AU307" s="215"/>
      <c r="AV307" s="215"/>
      <c r="AW307" s="215"/>
      <c r="AX307" s="271"/>
      <c r="AY307" s="277"/>
      <c r="AZ307" s="218"/>
      <c r="BA307" s="218"/>
      <c r="BB307" s="332"/>
      <c r="BC307" s="134"/>
      <c r="BD307" s="67"/>
      <c r="BE307" s="199"/>
      <c r="BF307" s="280"/>
      <c r="BG307" s="261"/>
      <c r="BH307" s="271"/>
      <c r="BI307" s="140"/>
      <c r="BJ307" s="271"/>
      <c r="BK307" s="140"/>
      <c r="BL307" s="215"/>
      <c r="BM307" s="215"/>
      <c r="BN307" s="215"/>
      <c r="BO307" s="271"/>
      <c r="BP307" s="134"/>
      <c r="BQ307" s="67"/>
      <c r="BR307" s="67"/>
      <c r="BS307" s="135"/>
      <c r="BT307" s="134"/>
      <c r="BU307" s="67"/>
      <c r="BV307" s="199"/>
      <c r="BW307" s="280"/>
      <c r="BX307" s="334" t="str">
        <f t="shared" si="36"/>
        <v/>
      </c>
      <c r="BY307" s="134"/>
      <c r="BZ307" s="67"/>
      <c r="CA307" s="67"/>
      <c r="CB307" s="67"/>
      <c r="CC307" s="67"/>
      <c r="CD307" s="252" t="str">
        <f t="shared" si="37"/>
        <v/>
      </c>
      <c r="CE307" s="197" t="str">
        <f t="shared" si="38"/>
        <v/>
      </c>
      <c r="CF307" s="327" t="str">
        <f t="shared" si="39"/>
        <v/>
      </c>
      <c r="CG307" s="72" t="str">
        <f t="shared" si="41"/>
        <v/>
      </c>
      <c r="CH307" s="95"/>
      <c r="CI307" s="27" t="e">
        <f>VLOOKUP(B307,Facility_Information!$B$6:$O$136,14,FALSE)</f>
        <v>#N/A</v>
      </c>
      <c r="CJ307">
        <f t="shared" si="34"/>
        <v>0</v>
      </c>
      <c r="CK307">
        <f t="shared" si="35"/>
        <v>0</v>
      </c>
      <c r="CL307">
        <f>IF(CK307&gt;0,SUM($CK$6:CK307),0)</f>
        <v>0</v>
      </c>
      <c r="CM307" s="182" t="str">
        <f t="shared" si="40"/>
        <v/>
      </c>
    </row>
    <row r="308" spans="1:91" ht="13" x14ac:dyDescent="0.3">
      <c r="A308" s="82"/>
      <c r="B308" s="251"/>
      <c r="C308" s="215"/>
      <c r="D308" s="215"/>
      <c r="E308" s="215"/>
      <c r="F308" s="215"/>
      <c r="G308" s="216"/>
      <c r="H308" s="217"/>
      <c r="I308" s="200"/>
      <c r="J308" s="264"/>
      <c r="K308" s="140"/>
      <c r="L308" s="135"/>
      <c r="M308" s="261"/>
      <c r="N308" s="172"/>
      <c r="O308" s="160"/>
      <c r="P308" s="161"/>
      <c r="Q308" s="141"/>
      <c r="R308" s="170"/>
      <c r="S308" s="140"/>
      <c r="T308" s="67"/>
      <c r="U308" s="67"/>
      <c r="V308" s="135"/>
      <c r="W308" s="140"/>
      <c r="X308" s="135"/>
      <c r="Y308" s="134"/>
      <c r="Z308" s="67"/>
      <c r="AA308" s="67"/>
      <c r="AB308" s="135"/>
      <c r="AC308" s="141"/>
      <c r="AD308" s="115"/>
      <c r="AE308" s="115"/>
      <c r="AF308" s="269"/>
      <c r="AG308" s="134"/>
      <c r="AH308" s="67"/>
      <c r="AI308" s="67"/>
      <c r="AJ308" s="135"/>
      <c r="AK308" s="140"/>
      <c r="AL308" s="215"/>
      <c r="AM308" s="215"/>
      <c r="AN308" s="215"/>
      <c r="AO308" s="215"/>
      <c r="AP308" s="271"/>
      <c r="AQ308" s="273"/>
      <c r="AR308" s="140"/>
      <c r="AS308" s="271"/>
      <c r="AT308" s="140"/>
      <c r="AU308" s="215"/>
      <c r="AV308" s="215"/>
      <c r="AW308" s="215"/>
      <c r="AX308" s="271"/>
      <c r="AY308" s="277"/>
      <c r="AZ308" s="218"/>
      <c r="BA308" s="218"/>
      <c r="BB308" s="332"/>
      <c r="BC308" s="134"/>
      <c r="BD308" s="67"/>
      <c r="BE308" s="199"/>
      <c r="BF308" s="280"/>
      <c r="BG308" s="261"/>
      <c r="BH308" s="271"/>
      <c r="BI308" s="140"/>
      <c r="BJ308" s="271"/>
      <c r="BK308" s="140"/>
      <c r="BL308" s="215"/>
      <c r="BM308" s="215"/>
      <c r="BN308" s="215"/>
      <c r="BO308" s="271"/>
      <c r="BP308" s="134"/>
      <c r="BQ308" s="67"/>
      <c r="BR308" s="67"/>
      <c r="BS308" s="135"/>
      <c r="BT308" s="134"/>
      <c r="BU308" s="67"/>
      <c r="BV308" s="199"/>
      <c r="BW308" s="280"/>
      <c r="BX308" s="334" t="str">
        <f t="shared" si="36"/>
        <v/>
      </c>
      <c r="BY308" s="134"/>
      <c r="BZ308" s="67"/>
      <c r="CA308" s="67"/>
      <c r="CB308" s="67"/>
      <c r="CC308" s="67"/>
      <c r="CD308" s="252" t="str">
        <f t="shared" si="37"/>
        <v/>
      </c>
      <c r="CE308" s="197" t="str">
        <f t="shared" si="38"/>
        <v/>
      </c>
      <c r="CF308" s="327" t="str">
        <f t="shared" si="39"/>
        <v/>
      </c>
      <c r="CG308" s="72" t="str">
        <f t="shared" si="41"/>
        <v/>
      </c>
      <c r="CH308" s="95"/>
      <c r="CI308" s="27" t="e">
        <f>VLOOKUP(B308,Facility_Information!$B$6:$O$136,14,FALSE)</f>
        <v>#N/A</v>
      </c>
      <c r="CJ308">
        <f t="shared" si="34"/>
        <v>0</v>
      </c>
      <c r="CK308">
        <f t="shared" si="35"/>
        <v>0</v>
      </c>
      <c r="CL308">
        <f>IF(CK308&gt;0,SUM($CK$6:CK308),0)</f>
        <v>0</v>
      </c>
      <c r="CM308" s="182" t="str">
        <f t="shared" si="40"/>
        <v/>
      </c>
    </row>
    <row r="309" spans="1:91" ht="13" x14ac:dyDescent="0.3">
      <c r="A309" s="82"/>
      <c r="B309" s="251"/>
      <c r="C309" s="215"/>
      <c r="D309" s="215"/>
      <c r="E309" s="215"/>
      <c r="F309" s="215"/>
      <c r="G309" s="216"/>
      <c r="H309" s="217"/>
      <c r="I309" s="200"/>
      <c r="J309" s="264"/>
      <c r="K309" s="140"/>
      <c r="L309" s="135"/>
      <c r="M309" s="261"/>
      <c r="N309" s="172"/>
      <c r="O309" s="160"/>
      <c r="P309" s="161"/>
      <c r="Q309" s="141"/>
      <c r="R309" s="170"/>
      <c r="S309" s="140"/>
      <c r="T309" s="67"/>
      <c r="U309" s="67"/>
      <c r="V309" s="135"/>
      <c r="W309" s="140"/>
      <c r="X309" s="135"/>
      <c r="Y309" s="134"/>
      <c r="Z309" s="67"/>
      <c r="AA309" s="67"/>
      <c r="AB309" s="135"/>
      <c r="AC309" s="141"/>
      <c r="AD309" s="115"/>
      <c r="AE309" s="115"/>
      <c r="AF309" s="269"/>
      <c r="AG309" s="134"/>
      <c r="AH309" s="67"/>
      <c r="AI309" s="67"/>
      <c r="AJ309" s="135"/>
      <c r="AK309" s="140"/>
      <c r="AL309" s="215"/>
      <c r="AM309" s="215"/>
      <c r="AN309" s="215"/>
      <c r="AO309" s="215"/>
      <c r="AP309" s="271"/>
      <c r="AQ309" s="273"/>
      <c r="AR309" s="140"/>
      <c r="AS309" s="271"/>
      <c r="AT309" s="140"/>
      <c r="AU309" s="215"/>
      <c r="AV309" s="215"/>
      <c r="AW309" s="215"/>
      <c r="AX309" s="271"/>
      <c r="AY309" s="277"/>
      <c r="AZ309" s="218"/>
      <c r="BA309" s="218"/>
      <c r="BB309" s="332"/>
      <c r="BC309" s="134"/>
      <c r="BD309" s="67"/>
      <c r="BE309" s="199"/>
      <c r="BF309" s="280"/>
      <c r="BG309" s="261"/>
      <c r="BH309" s="271"/>
      <c r="BI309" s="140"/>
      <c r="BJ309" s="271"/>
      <c r="BK309" s="140"/>
      <c r="BL309" s="215"/>
      <c r="BM309" s="215"/>
      <c r="BN309" s="215"/>
      <c r="BO309" s="271"/>
      <c r="BP309" s="134"/>
      <c r="BQ309" s="67"/>
      <c r="BR309" s="67"/>
      <c r="BS309" s="135"/>
      <c r="BT309" s="134"/>
      <c r="BU309" s="67"/>
      <c r="BV309" s="199"/>
      <c r="BW309" s="280"/>
      <c r="BX309" s="334" t="str">
        <f t="shared" si="36"/>
        <v/>
      </c>
      <c r="BY309" s="134"/>
      <c r="BZ309" s="67"/>
      <c r="CA309" s="67"/>
      <c r="CB309" s="67"/>
      <c r="CC309" s="67"/>
      <c r="CD309" s="252" t="str">
        <f t="shared" si="37"/>
        <v/>
      </c>
      <c r="CE309" s="197" t="str">
        <f t="shared" si="38"/>
        <v/>
      </c>
      <c r="CF309" s="327" t="str">
        <f t="shared" si="39"/>
        <v/>
      </c>
      <c r="CG309" s="72" t="str">
        <f t="shared" si="41"/>
        <v/>
      </c>
      <c r="CH309" s="95"/>
      <c r="CI309" s="27" t="e">
        <f>VLOOKUP(B309,Facility_Information!$B$6:$O$136,14,FALSE)</f>
        <v>#N/A</v>
      </c>
      <c r="CJ309">
        <f t="shared" si="34"/>
        <v>0</v>
      </c>
      <c r="CK309">
        <f t="shared" si="35"/>
        <v>0</v>
      </c>
      <c r="CL309">
        <f>IF(CK309&gt;0,SUM($CK$6:CK309),0)</f>
        <v>0</v>
      </c>
      <c r="CM309" s="182" t="str">
        <f t="shared" si="40"/>
        <v/>
      </c>
    </row>
    <row r="310" spans="1:91" ht="13" x14ac:dyDescent="0.3">
      <c r="A310" s="82"/>
      <c r="B310" s="251"/>
      <c r="C310" s="215"/>
      <c r="D310" s="215"/>
      <c r="E310" s="215"/>
      <c r="F310" s="215"/>
      <c r="G310" s="216"/>
      <c r="H310" s="217"/>
      <c r="I310" s="200"/>
      <c r="J310" s="264"/>
      <c r="K310" s="140"/>
      <c r="L310" s="135"/>
      <c r="M310" s="261"/>
      <c r="N310" s="172"/>
      <c r="O310" s="160"/>
      <c r="P310" s="161"/>
      <c r="Q310" s="141"/>
      <c r="R310" s="170"/>
      <c r="S310" s="140"/>
      <c r="T310" s="67"/>
      <c r="U310" s="67"/>
      <c r="V310" s="135"/>
      <c r="W310" s="140"/>
      <c r="X310" s="135"/>
      <c r="Y310" s="134"/>
      <c r="Z310" s="67"/>
      <c r="AA310" s="67"/>
      <c r="AB310" s="135"/>
      <c r="AC310" s="141"/>
      <c r="AD310" s="115"/>
      <c r="AE310" s="115"/>
      <c r="AF310" s="269"/>
      <c r="AG310" s="134"/>
      <c r="AH310" s="67"/>
      <c r="AI310" s="67"/>
      <c r="AJ310" s="135"/>
      <c r="AK310" s="140"/>
      <c r="AL310" s="215"/>
      <c r="AM310" s="215"/>
      <c r="AN310" s="215"/>
      <c r="AO310" s="215"/>
      <c r="AP310" s="271"/>
      <c r="AQ310" s="273"/>
      <c r="AR310" s="140"/>
      <c r="AS310" s="271"/>
      <c r="AT310" s="140"/>
      <c r="AU310" s="215"/>
      <c r="AV310" s="215"/>
      <c r="AW310" s="215"/>
      <c r="AX310" s="271"/>
      <c r="AY310" s="277"/>
      <c r="AZ310" s="218"/>
      <c r="BA310" s="218"/>
      <c r="BB310" s="332"/>
      <c r="BC310" s="134"/>
      <c r="BD310" s="67"/>
      <c r="BE310" s="199"/>
      <c r="BF310" s="280"/>
      <c r="BG310" s="261"/>
      <c r="BH310" s="271"/>
      <c r="BI310" s="140"/>
      <c r="BJ310" s="271"/>
      <c r="BK310" s="140"/>
      <c r="BL310" s="215"/>
      <c r="BM310" s="215"/>
      <c r="BN310" s="215"/>
      <c r="BO310" s="271"/>
      <c r="BP310" s="134"/>
      <c r="BQ310" s="67"/>
      <c r="BR310" s="67"/>
      <c r="BS310" s="135"/>
      <c r="BT310" s="134"/>
      <c r="BU310" s="67"/>
      <c r="BV310" s="199"/>
      <c r="BW310" s="280"/>
      <c r="BX310" s="334" t="str">
        <f t="shared" si="36"/>
        <v/>
      </c>
      <c r="BY310" s="134"/>
      <c r="BZ310" s="67"/>
      <c r="CA310" s="67"/>
      <c r="CB310" s="67"/>
      <c r="CC310" s="67"/>
      <c r="CD310" s="252" t="str">
        <f t="shared" si="37"/>
        <v/>
      </c>
      <c r="CE310" s="197" t="str">
        <f t="shared" si="38"/>
        <v/>
      </c>
      <c r="CF310" s="327" t="str">
        <f t="shared" si="39"/>
        <v/>
      </c>
      <c r="CG310" s="72" t="str">
        <f t="shared" si="41"/>
        <v/>
      </c>
      <c r="CH310" s="95"/>
      <c r="CI310" s="27" t="e">
        <f>VLOOKUP(B310,Facility_Information!$B$6:$O$136,14,FALSE)</f>
        <v>#N/A</v>
      </c>
      <c r="CJ310">
        <f t="shared" si="34"/>
        <v>0</v>
      </c>
      <c r="CK310">
        <f t="shared" si="35"/>
        <v>0</v>
      </c>
      <c r="CL310">
        <f>IF(CK310&gt;0,SUM($CK$6:CK310),0)</f>
        <v>0</v>
      </c>
      <c r="CM310" s="182" t="str">
        <f t="shared" si="40"/>
        <v/>
      </c>
    </row>
    <row r="311" spans="1:91" ht="13" x14ac:dyDescent="0.3">
      <c r="A311" s="82"/>
      <c r="B311" s="251"/>
      <c r="C311" s="215"/>
      <c r="D311" s="215"/>
      <c r="E311" s="215"/>
      <c r="F311" s="215"/>
      <c r="G311" s="216"/>
      <c r="H311" s="217"/>
      <c r="I311" s="200"/>
      <c r="J311" s="264"/>
      <c r="K311" s="140"/>
      <c r="L311" s="135"/>
      <c r="M311" s="261"/>
      <c r="N311" s="172"/>
      <c r="O311" s="160"/>
      <c r="P311" s="161"/>
      <c r="Q311" s="141"/>
      <c r="R311" s="170"/>
      <c r="S311" s="140"/>
      <c r="T311" s="67"/>
      <c r="U311" s="67"/>
      <c r="V311" s="135"/>
      <c r="W311" s="140"/>
      <c r="X311" s="135"/>
      <c r="Y311" s="134"/>
      <c r="Z311" s="67"/>
      <c r="AA311" s="67"/>
      <c r="AB311" s="135"/>
      <c r="AC311" s="141"/>
      <c r="AD311" s="115"/>
      <c r="AE311" s="115"/>
      <c r="AF311" s="269"/>
      <c r="AG311" s="134"/>
      <c r="AH311" s="67"/>
      <c r="AI311" s="67"/>
      <c r="AJ311" s="135"/>
      <c r="AK311" s="140"/>
      <c r="AL311" s="215"/>
      <c r="AM311" s="215"/>
      <c r="AN311" s="215"/>
      <c r="AO311" s="215"/>
      <c r="AP311" s="271"/>
      <c r="AQ311" s="273"/>
      <c r="AR311" s="140"/>
      <c r="AS311" s="271"/>
      <c r="AT311" s="140"/>
      <c r="AU311" s="215"/>
      <c r="AV311" s="215"/>
      <c r="AW311" s="215"/>
      <c r="AX311" s="271"/>
      <c r="AY311" s="277"/>
      <c r="AZ311" s="218"/>
      <c r="BA311" s="218"/>
      <c r="BB311" s="332"/>
      <c r="BC311" s="134"/>
      <c r="BD311" s="67"/>
      <c r="BE311" s="199"/>
      <c r="BF311" s="280"/>
      <c r="BG311" s="261"/>
      <c r="BH311" s="271"/>
      <c r="BI311" s="140"/>
      <c r="BJ311" s="271"/>
      <c r="BK311" s="140"/>
      <c r="BL311" s="215"/>
      <c r="BM311" s="215"/>
      <c r="BN311" s="215"/>
      <c r="BO311" s="271"/>
      <c r="BP311" s="134"/>
      <c r="BQ311" s="67"/>
      <c r="BR311" s="67"/>
      <c r="BS311" s="135"/>
      <c r="BT311" s="134"/>
      <c r="BU311" s="67"/>
      <c r="BV311" s="199"/>
      <c r="BW311" s="280"/>
      <c r="BX311" s="334" t="str">
        <f t="shared" si="36"/>
        <v/>
      </c>
      <c r="BY311" s="134"/>
      <c r="BZ311" s="67"/>
      <c r="CA311" s="67"/>
      <c r="CB311" s="67"/>
      <c r="CC311" s="67"/>
      <c r="CD311" s="252" t="str">
        <f t="shared" si="37"/>
        <v/>
      </c>
      <c r="CE311" s="197" t="str">
        <f t="shared" si="38"/>
        <v/>
      </c>
      <c r="CF311" s="327" t="str">
        <f t="shared" si="39"/>
        <v/>
      </c>
      <c r="CG311" s="72" t="str">
        <f t="shared" si="41"/>
        <v/>
      </c>
      <c r="CH311" s="95"/>
      <c r="CI311" s="27" t="e">
        <f>VLOOKUP(B311,Facility_Information!$B$6:$O$136,14,FALSE)</f>
        <v>#N/A</v>
      </c>
      <c r="CJ311">
        <f t="shared" si="34"/>
        <v>0</v>
      </c>
      <c r="CK311">
        <f t="shared" si="35"/>
        <v>0</v>
      </c>
      <c r="CL311">
        <f>IF(CK311&gt;0,SUM($CK$6:CK311),0)</f>
        <v>0</v>
      </c>
      <c r="CM311" s="182" t="str">
        <f t="shared" si="40"/>
        <v/>
      </c>
    </row>
    <row r="312" spans="1:91" ht="13" x14ac:dyDescent="0.3">
      <c r="A312" s="82"/>
      <c r="B312" s="251"/>
      <c r="C312" s="215"/>
      <c r="D312" s="215"/>
      <c r="E312" s="215"/>
      <c r="F312" s="215"/>
      <c r="G312" s="216"/>
      <c r="H312" s="217"/>
      <c r="I312" s="200"/>
      <c r="J312" s="264"/>
      <c r="K312" s="140"/>
      <c r="L312" s="135"/>
      <c r="M312" s="261"/>
      <c r="N312" s="172"/>
      <c r="O312" s="160"/>
      <c r="P312" s="161"/>
      <c r="Q312" s="141"/>
      <c r="R312" s="170"/>
      <c r="S312" s="140"/>
      <c r="T312" s="67"/>
      <c r="U312" s="67"/>
      <c r="V312" s="135"/>
      <c r="W312" s="140"/>
      <c r="X312" s="135"/>
      <c r="Y312" s="134"/>
      <c r="Z312" s="67"/>
      <c r="AA312" s="67"/>
      <c r="AB312" s="135"/>
      <c r="AC312" s="141"/>
      <c r="AD312" s="115"/>
      <c r="AE312" s="115"/>
      <c r="AF312" s="269"/>
      <c r="AG312" s="134"/>
      <c r="AH312" s="67"/>
      <c r="AI312" s="67"/>
      <c r="AJ312" s="135"/>
      <c r="AK312" s="140"/>
      <c r="AL312" s="215"/>
      <c r="AM312" s="215"/>
      <c r="AN312" s="215"/>
      <c r="AO312" s="215"/>
      <c r="AP312" s="271"/>
      <c r="AQ312" s="273"/>
      <c r="AR312" s="140"/>
      <c r="AS312" s="271"/>
      <c r="AT312" s="140"/>
      <c r="AU312" s="215"/>
      <c r="AV312" s="215"/>
      <c r="AW312" s="215"/>
      <c r="AX312" s="271"/>
      <c r="AY312" s="277"/>
      <c r="AZ312" s="218"/>
      <c r="BA312" s="218"/>
      <c r="BB312" s="332"/>
      <c r="BC312" s="134"/>
      <c r="BD312" s="67"/>
      <c r="BE312" s="199"/>
      <c r="BF312" s="280"/>
      <c r="BG312" s="261"/>
      <c r="BH312" s="271"/>
      <c r="BI312" s="140"/>
      <c r="BJ312" s="271"/>
      <c r="BK312" s="140"/>
      <c r="BL312" s="215"/>
      <c r="BM312" s="215"/>
      <c r="BN312" s="215"/>
      <c r="BO312" s="271"/>
      <c r="BP312" s="134"/>
      <c r="BQ312" s="67"/>
      <c r="BR312" s="67"/>
      <c r="BS312" s="135"/>
      <c r="BT312" s="134"/>
      <c r="BU312" s="67"/>
      <c r="BV312" s="199"/>
      <c r="BW312" s="280"/>
      <c r="BX312" s="334" t="str">
        <f t="shared" si="36"/>
        <v/>
      </c>
      <c r="BY312" s="134"/>
      <c r="BZ312" s="67"/>
      <c r="CA312" s="67"/>
      <c r="CB312" s="67"/>
      <c r="CC312" s="67"/>
      <c r="CD312" s="252" t="str">
        <f t="shared" si="37"/>
        <v/>
      </c>
      <c r="CE312" s="197" t="str">
        <f t="shared" si="38"/>
        <v/>
      </c>
      <c r="CF312" s="327" t="str">
        <f t="shared" si="39"/>
        <v/>
      </c>
      <c r="CG312" s="72" t="str">
        <f t="shared" si="41"/>
        <v/>
      </c>
      <c r="CH312" s="95"/>
      <c r="CI312" s="27" t="e">
        <f>VLOOKUP(B312,Facility_Information!$B$6:$O$136,14,FALSE)</f>
        <v>#N/A</v>
      </c>
      <c r="CJ312">
        <f t="shared" si="34"/>
        <v>0</v>
      </c>
      <c r="CK312">
        <f t="shared" si="35"/>
        <v>0</v>
      </c>
      <c r="CL312">
        <f>IF(CK312&gt;0,SUM($CK$6:CK312),0)</f>
        <v>0</v>
      </c>
      <c r="CM312" s="182" t="str">
        <f t="shared" si="40"/>
        <v/>
      </c>
    </row>
    <row r="313" spans="1:91" ht="13" x14ac:dyDescent="0.3">
      <c r="A313" s="82"/>
      <c r="B313" s="251"/>
      <c r="C313" s="215"/>
      <c r="D313" s="215"/>
      <c r="E313" s="215"/>
      <c r="F313" s="215"/>
      <c r="G313" s="216"/>
      <c r="H313" s="217"/>
      <c r="I313" s="200"/>
      <c r="J313" s="264"/>
      <c r="K313" s="140"/>
      <c r="L313" s="135"/>
      <c r="M313" s="261"/>
      <c r="N313" s="172"/>
      <c r="O313" s="160"/>
      <c r="P313" s="161"/>
      <c r="Q313" s="141"/>
      <c r="R313" s="170"/>
      <c r="S313" s="140"/>
      <c r="T313" s="67"/>
      <c r="U313" s="67"/>
      <c r="V313" s="135"/>
      <c r="W313" s="140"/>
      <c r="X313" s="135"/>
      <c r="Y313" s="134"/>
      <c r="Z313" s="67"/>
      <c r="AA313" s="67"/>
      <c r="AB313" s="135"/>
      <c r="AC313" s="141"/>
      <c r="AD313" s="115"/>
      <c r="AE313" s="115"/>
      <c r="AF313" s="269"/>
      <c r="AG313" s="134"/>
      <c r="AH313" s="67"/>
      <c r="AI313" s="67"/>
      <c r="AJ313" s="135"/>
      <c r="AK313" s="140"/>
      <c r="AL313" s="215"/>
      <c r="AM313" s="215"/>
      <c r="AN313" s="215"/>
      <c r="AO313" s="215"/>
      <c r="AP313" s="271"/>
      <c r="AQ313" s="273"/>
      <c r="AR313" s="140"/>
      <c r="AS313" s="271"/>
      <c r="AT313" s="140"/>
      <c r="AU313" s="215"/>
      <c r="AV313" s="215"/>
      <c r="AW313" s="215"/>
      <c r="AX313" s="271"/>
      <c r="AY313" s="277"/>
      <c r="AZ313" s="218"/>
      <c r="BA313" s="218"/>
      <c r="BB313" s="332"/>
      <c r="BC313" s="134"/>
      <c r="BD313" s="67"/>
      <c r="BE313" s="199"/>
      <c r="BF313" s="280"/>
      <c r="BG313" s="261"/>
      <c r="BH313" s="271"/>
      <c r="BI313" s="140"/>
      <c r="BJ313" s="271"/>
      <c r="BK313" s="140"/>
      <c r="BL313" s="215"/>
      <c r="BM313" s="215"/>
      <c r="BN313" s="215"/>
      <c r="BO313" s="271"/>
      <c r="BP313" s="134"/>
      <c r="BQ313" s="67"/>
      <c r="BR313" s="67"/>
      <c r="BS313" s="135"/>
      <c r="BT313" s="134"/>
      <c r="BU313" s="67"/>
      <c r="BV313" s="199"/>
      <c r="BW313" s="280"/>
      <c r="BX313" s="334" t="str">
        <f t="shared" si="36"/>
        <v/>
      </c>
      <c r="BY313" s="134"/>
      <c r="BZ313" s="67"/>
      <c r="CA313" s="67"/>
      <c r="CB313" s="67"/>
      <c r="CC313" s="67"/>
      <c r="CD313" s="252" t="str">
        <f t="shared" si="37"/>
        <v/>
      </c>
      <c r="CE313" s="197" t="str">
        <f t="shared" si="38"/>
        <v/>
      </c>
      <c r="CF313" s="327" t="str">
        <f t="shared" si="39"/>
        <v/>
      </c>
      <c r="CG313" s="72" t="str">
        <f t="shared" si="41"/>
        <v/>
      </c>
      <c r="CH313" s="95"/>
      <c r="CI313" s="27" t="e">
        <f>VLOOKUP(B313,Facility_Information!$B$6:$O$136,14,FALSE)</f>
        <v>#N/A</v>
      </c>
      <c r="CJ313">
        <f t="shared" si="34"/>
        <v>0</v>
      </c>
      <c r="CK313">
        <f t="shared" si="35"/>
        <v>0</v>
      </c>
      <c r="CL313">
        <f>IF(CK313&gt;0,SUM($CK$6:CK313),0)</f>
        <v>0</v>
      </c>
      <c r="CM313" s="182" t="str">
        <f t="shared" si="40"/>
        <v/>
      </c>
    </row>
    <row r="314" spans="1:91" ht="13" x14ac:dyDescent="0.3">
      <c r="A314" s="82"/>
      <c r="B314" s="251"/>
      <c r="C314" s="215"/>
      <c r="D314" s="215"/>
      <c r="E314" s="215"/>
      <c r="F314" s="215"/>
      <c r="G314" s="216"/>
      <c r="H314" s="217"/>
      <c r="I314" s="200"/>
      <c r="J314" s="264"/>
      <c r="K314" s="140"/>
      <c r="L314" s="135"/>
      <c r="M314" s="261"/>
      <c r="N314" s="172"/>
      <c r="O314" s="160"/>
      <c r="P314" s="161"/>
      <c r="Q314" s="141"/>
      <c r="R314" s="170"/>
      <c r="S314" s="140"/>
      <c r="T314" s="67"/>
      <c r="U314" s="67"/>
      <c r="V314" s="135"/>
      <c r="W314" s="140"/>
      <c r="X314" s="135"/>
      <c r="Y314" s="134"/>
      <c r="Z314" s="67"/>
      <c r="AA314" s="67"/>
      <c r="AB314" s="135"/>
      <c r="AC314" s="141"/>
      <c r="AD314" s="115"/>
      <c r="AE314" s="115"/>
      <c r="AF314" s="269"/>
      <c r="AG314" s="134"/>
      <c r="AH314" s="67"/>
      <c r="AI314" s="67"/>
      <c r="AJ314" s="135"/>
      <c r="AK314" s="140"/>
      <c r="AL314" s="215"/>
      <c r="AM314" s="215"/>
      <c r="AN314" s="215"/>
      <c r="AO314" s="215"/>
      <c r="AP314" s="271"/>
      <c r="AQ314" s="273"/>
      <c r="AR314" s="140"/>
      <c r="AS314" s="271"/>
      <c r="AT314" s="140"/>
      <c r="AU314" s="215"/>
      <c r="AV314" s="215"/>
      <c r="AW314" s="215"/>
      <c r="AX314" s="271"/>
      <c r="AY314" s="277"/>
      <c r="AZ314" s="218"/>
      <c r="BA314" s="218"/>
      <c r="BB314" s="332"/>
      <c r="BC314" s="134"/>
      <c r="BD314" s="67"/>
      <c r="BE314" s="199"/>
      <c r="BF314" s="280"/>
      <c r="BG314" s="261"/>
      <c r="BH314" s="271"/>
      <c r="BI314" s="140"/>
      <c r="BJ314" s="271"/>
      <c r="BK314" s="140"/>
      <c r="BL314" s="215"/>
      <c r="BM314" s="215"/>
      <c r="BN314" s="215"/>
      <c r="BO314" s="271"/>
      <c r="BP314" s="134"/>
      <c r="BQ314" s="67"/>
      <c r="BR314" s="67"/>
      <c r="BS314" s="135"/>
      <c r="BT314" s="134"/>
      <c r="BU314" s="67"/>
      <c r="BV314" s="199"/>
      <c r="BW314" s="280"/>
      <c r="BX314" s="334" t="str">
        <f t="shared" si="36"/>
        <v/>
      </c>
      <c r="BY314" s="134"/>
      <c r="BZ314" s="67"/>
      <c r="CA314" s="67"/>
      <c r="CB314" s="67"/>
      <c r="CC314" s="67"/>
      <c r="CD314" s="252" t="str">
        <f t="shared" si="37"/>
        <v/>
      </c>
      <c r="CE314" s="197" t="str">
        <f t="shared" si="38"/>
        <v/>
      </c>
      <c r="CF314" s="327" t="str">
        <f t="shared" si="39"/>
        <v/>
      </c>
      <c r="CG314" s="72" t="str">
        <f t="shared" si="41"/>
        <v/>
      </c>
      <c r="CH314" s="95"/>
      <c r="CI314" s="27" t="e">
        <f>VLOOKUP(B314,Facility_Information!$B$6:$O$136,14,FALSE)</f>
        <v>#N/A</v>
      </c>
      <c r="CJ314">
        <f t="shared" si="34"/>
        <v>0</v>
      </c>
      <c r="CK314">
        <f t="shared" si="35"/>
        <v>0</v>
      </c>
      <c r="CL314">
        <f>IF(CK314&gt;0,SUM($CK$6:CK314),0)</f>
        <v>0</v>
      </c>
      <c r="CM314" s="182" t="str">
        <f t="shared" si="40"/>
        <v/>
      </c>
    </row>
    <row r="315" spans="1:91" ht="13" x14ac:dyDescent="0.3">
      <c r="A315" s="82"/>
      <c r="B315" s="251"/>
      <c r="C315" s="215"/>
      <c r="D315" s="215"/>
      <c r="E315" s="215"/>
      <c r="F315" s="215"/>
      <c r="G315" s="216"/>
      <c r="H315" s="217"/>
      <c r="I315" s="200"/>
      <c r="J315" s="264"/>
      <c r="K315" s="140"/>
      <c r="L315" s="135"/>
      <c r="M315" s="261"/>
      <c r="N315" s="172"/>
      <c r="O315" s="160"/>
      <c r="P315" s="161"/>
      <c r="Q315" s="141"/>
      <c r="R315" s="170"/>
      <c r="S315" s="140"/>
      <c r="T315" s="67"/>
      <c r="U315" s="67"/>
      <c r="V315" s="135"/>
      <c r="W315" s="140"/>
      <c r="X315" s="135"/>
      <c r="Y315" s="134"/>
      <c r="Z315" s="67"/>
      <c r="AA315" s="67"/>
      <c r="AB315" s="135"/>
      <c r="AC315" s="141"/>
      <c r="AD315" s="115"/>
      <c r="AE315" s="115"/>
      <c r="AF315" s="269"/>
      <c r="AG315" s="134"/>
      <c r="AH315" s="67"/>
      <c r="AI315" s="67"/>
      <c r="AJ315" s="135"/>
      <c r="AK315" s="140"/>
      <c r="AL315" s="215"/>
      <c r="AM315" s="215"/>
      <c r="AN315" s="215"/>
      <c r="AO315" s="215"/>
      <c r="AP315" s="271"/>
      <c r="AQ315" s="273"/>
      <c r="AR315" s="140"/>
      <c r="AS315" s="271"/>
      <c r="AT315" s="140"/>
      <c r="AU315" s="215"/>
      <c r="AV315" s="215"/>
      <c r="AW315" s="215"/>
      <c r="AX315" s="271"/>
      <c r="AY315" s="277"/>
      <c r="AZ315" s="218"/>
      <c r="BA315" s="218"/>
      <c r="BB315" s="332"/>
      <c r="BC315" s="134"/>
      <c r="BD315" s="67"/>
      <c r="BE315" s="199"/>
      <c r="BF315" s="280"/>
      <c r="BG315" s="261"/>
      <c r="BH315" s="271"/>
      <c r="BI315" s="140"/>
      <c r="BJ315" s="271"/>
      <c r="BK315" s="140"/>
      <c r="BL315" s="215"/>
      <c r="BM315" s="215"/>
      <c r="BN315" s="215"/>
      <c r="BO315" s="271"/>
      <c r="BP315" s="134"/>
      <c r="BQ315" s="67"/>
      <c r="BR315" s="67"/>
      <c r="BS315" s="135"/>
      <c r="BT315" s="134"/>
      <c r="BU315" s="67"/>
      <c r="BV315" s="199"/>
      <c r="BW315" s="280"/>
      <c r="BX315" s="334" t="str">
        <f t="shared" si="36"/>
        <v/>
      </c>
      <c r="BY315" s="134"/>
      <c r="BZ315" s="67"/>
      <c r="CA315" s="67"/>
      <c r="CB315" s="67"/>
      <c r="CC315" s="67"/>
      <c r="CD315" s="252" t="str">
        <f t="shared" si="37"/>
        <v/>
      </c>
      <c r="CE315" s="197" t="str">
        <f t="shared" si="38"/>
        <v/>
      </c>
      <c r="CF315" s="327" t="str">
        <f t="shared" si="39"/>
        <v/>
      </c>
      <c r="CG315" s="72" t="str">
        <f t="shared" si="41"/>
        <v/>
      </c>
      <c r="CH315" s="95"/>
      <c r="CI315" s="27" t="e">
        <f>VLOOKUP(B315,Facility_Information!$B$6:$O$136,14,FALSE)</f>
        <v>#N/A</v>
      </c>
      <c r="CJ315">
        <f t="shared" si="34"/>
        <v>0</v>
      </c>
      <c r="CK315">
        <f t="shared" si="35"/>
        <v>0</v>
      </c>
      <c r="CL315">
        <f>IF(CK315&gt;0,SUM($CK$6:CK315),0)</f>
        <v>0</v>
      </c>
      <c r="CM315" s="182" t="str">
        <f t="shared" si="40"/>
        <v/>
      </c>
    </row>
    <row r="316" spans="1:91" ht="13" x14ac:dyDescent="0.3">
      <c r="A316" s="82"/>
      <c r="B316" s="251"/>
      <c r="C316" s="215"/>
      <c r="D316" s="215"/>
      <c r="E316" s="215"/>
      <c r="F316" s="215"/>
      <c r="G316" s="216"/>
      <c r="H316" s="217"/>
      <c r="I316" s="200"/>
      <c r="J316" s="264"/>
      <c r="K316" s="140"/>
      <c r="L316" s="135"/>
      <c r="M316" s="261"/>
      <c r="N316" s="172"/>
      <c r="O316" s="160"/>
      <c r="P316" s="161"/>
      <c r="Q316" s="141"/>
      <c r="R316" s="170"/>
      <c r="S316" s="140"/>
      <c r="T316" s="67"/>
      <c r="U316" s="67"/>
      <c r="V316" s="135"/>
      <c r="W316" s="140"/>
      <c r="X316" s="135"/>
      <c r="Y316" s="134"/>
      <c r="Z316" s="67"/>
      <c r="AA316" s="67"/>
      <c r="AB316" s="135"/>
      <c r="AC316" s="141"/>
      <c r="AD316" s="115"/>
      <c r="AE316" s="115"/>
      <c r="AF316" s="269"/>
      <c r="AG316" s="134"/>
      <c r="AH316" s="67"/>
      <c r="AI316" s="67"/>
      <c r="AJ316" s="135"/>
      <c r="AK316" s="140"/>
      <c r="AL316" s="215"/>
      <c r="AM316" s="215"/>
      <c r="AN316" s="215"/>
      <c r="AO316" s="215"/>
      <c r="AP316" s="271"/>
      <c r="AQ316" s="273"/>
      <c r="AR316" s="140"/>
      <c r="AS316" s="271"/>
      <c r="AT316" s="140"/>
      <c r="AU316" s="215"/>
      <c r="AV316" s="215"/>
      <c r="AW316" s="215"/>
      <c r="AX316" s="271"/>
      <c r="AY316" s="277"/>
      <c r="AZ316" s="218"/>
      <c r="BA316" s="218"/>
      <c r="BB316" s="332"/>
      <c r="BC316" s="134"/>
      <c r="BD316" s="67"/>
      <c r="BE316" s="199"/>
      <c r="BF316" s="280"/>
      <c r="BG316" s="261"/>
      <c r="BH316" s="271"/>
      <c r="BI316" s="140"/>
      <c r="BJ316" s="271"/>
      <c r="BK316" s="140"/>
      <c r="BL316" s="215"/>
      <c r="BM316" s="215"/>
      <c r="BN316" s="215"/>
      <c r="BO316" s="271"/>
      <c r="BP316" s="134"/>
      <c r="BQ316" s="67"/>
      <c r="BR316" s="67"/>
      <c r="BS316" s="135"/>
      <c r="BT316" s="134"/>
      <c r="BU316" s="67"/>
      <c r="BV316" s="199"/>
      <c r="BW316" s="280"/>
      <c r="BX316" s="334" t="str">
        <f t="shared" si="36"/>
        <v/>
      </c>
      <c r="BY316" s="134"/>
      <c r="BZ316" s="67"/>
      <c r="CA316" s="67"/>
      <c r="CB316" s="67"/>
      <c r="CC316" s="67"/>
      <c r="CD316" s="252" t="str">
        <f t="shared" si="37"/>
        <v/>
      </c>
      <c r="CE316" s="197" t="str">
        <f t="shared" si="38"/>
        <v/>
      </c>
      <c r="CF316" s="327" t="str">
        <f t="shared" si="39"/>
        <v/>
      </c>
      <c r="CG316" s="72" t="str">
        <f t="shared" si="41"/>
        <v/>
      </c>
      <c r="CH316" s="95"/>
      <c r="CI316" s="27" t="e">
        <f>VLOOKUP(B316,Facility_Information!$B$6:$O$136,14,FALSE)</f>
        <v>#N/A</v>
      </c>
      <c r="CJ316">
        <f t="shared" si="34"/>
        <v>0</v>
      </c>
      <c r="CK316">
        <f t="shared" si="35"/>
        <v>0</v>
      </c>
      <c r="CL316">
        <f>IF(CK316&gt;0,SUM($CK$6:CK316),0)</f>
        <v>0</v>
      </c>
      <c r="CM316" s="182" t="str">
        <f t="shared" si="40"/>
        <v/>
      </c>
    </row>
    <row r="317" spans="1:91" ht="13" x14ac:dyDescent="0.3">
      <c r="A317" s="82"/>
      <c r="B317" s="251"/>
      <c r="C317" s="215"/>
      <c r="D317" s="215"/>
      <c r="E317" s="215"/>
      <c r="F317" s="215"/>
      <c r="G317" s="216"/>
      <c r="H317" s="217"/>
      <c r="I317" s="200"/>
      <c r="J317" s="264"/>
      <c r="K317" s="140"/>
      <c r="L317" s="135"/>
      <c r="M317" s="261"/>
      <c r="N317" s="172"/>
      <c r="O317" s="160"/>
      <c r="P317" s="161"/>
      <c r="Q317" s="141"/>
      <c r="R317" s="170"/>
      <c r="S317" s="140"/>
      <c r="T317" s="67"/>
      <c r="U317" s="67"/>
      <c r="V317" s="135"/>
      <c r="W317" s="140"/>
      <c r="X317" s="135"/>
      <c r="Y317" s="134"/>
      <c r="Z317" s="67"/>
      <c r="AA317" s="67"/>
      <c r="AB317" s="135"/>
      <c r="AC317" s="141"/>
      <c r="AD317" s="115"/>
      <c r="AE317" s="115"/>
      <c r="AF317" s="269"/>
      <c r="AG317" s="134"/>
      <c r="AH317" s="67"/>
      <c r="AI317" s="67"/>
      <c r="AJ317" s="135"/>
      <c r="AK317" s="140"/>
      <c r="AL317" s="215"/>
      <c r="AM317" s="215"/>
      <c r="AN317" s="215"/>
      <c r="AO317" s="215"/>
      <c r="AP317" s="271"/>
      <c r="AQ317" s="273"/>
      <c r="AR317" s="140"/>
      <c r="AS317" s="271"/>
      <c r="AT317" s="140"/>
      <c r="AU317" s="215"/>
      <c r="AV317" s="215"/>
      <c r="AW317" s="215"/>
      <c r="AX317" s="271"/>
      <c r="AY317" s="277"/>
      <c r="AZ317" s="218"/>
      <c r="BA317" s="218"/>
      <c r="BB317" s="332"/>
      <c r="BC317" s="134"/>
      <c r="BD317" s="67"/>
      <c r="BE317" s="199"/>
      <c r="BF317" s="280"/>
      <c r="BG317" s="261"/>
      <c r="BH317" s="271"/>
      <c r="BI317" s="140"/>
      <c r="BJ317" s="271"/>
      <c r="BK317" s="140"/>
      <c r="BL317" s="215"/>
      <c r="BM317" s="215"/>
      <c r="BN317" s="215"/>
      <c r="BO317" s="271"/>
      <c r="BP317" s="134"/>
      <c r="BQ317" s="67"/>
      <c r="BR317" s="67"/>
      <c r="BS317" s="135"/>
      <c r="BT317" s="134"/>
      <c r="BU317" s="67"/>
      <c r="BV317" s="199"/>
      <c r="BW317" s="280"/>
      <c r="BX317" s="334" t="str">
        <f t="shared" si="36"/>
        <v/>
      </c>
      <c r="BY317" s="134"/>
      <c r="BZ317" s="67"/>
      <c r="CA317" s="67"/>
      <c r="CB317" s="67"/>
      <c r="CC317" s="67"/>
      <c r="CD317" s="252" t="str">
        <f t="shared" si="37"/>
        <v/>
      </c>
      <c r="CE317" s="197" t="str">
        <f t="shared" si="38"/>
        <v/>
      </c>
      <c r="CF317" s="327" t="str">
        <f t="shared" si="39"/>
        <v/>
      </c>
      <c r="CG317" s="72" t="str">
        <f t="shared" si="41"/>
        <v/>
      </c>
      <c r="CH317" s="95"/>
      <c r="CI317" s="27" t="e">
        <f>VLOOKUP(B317,Facility_Information!$B$6:$O$136,14,FALSE)</f>
        <v>#N/A</v>
      </c>
      <c r="CJ317">
        <f t="shared" si="34"/>
        <v>0</v>
      </c>
      <c r="CK317">
        <f t="shared" si="35"/>
        <v>0</v>
      </c>
      <c r="CL317">
        <f>IF(CK317&gt;0,SUM($CK$6:CK317),0)</f>
        <v>0</v>
      </c>
      <c r="CM317" s="182" t="str">
        <f t="shared" si="40"/>
        <v/>
      </c>
    </row>
    <row r="318" spans="1:91" ht="13" x14ac:dyDescent="0.3">
      <c r="A318" s="82"/>
      <c r="B318" s="251"/>
      <c r="C318" s="215"/>
      <c r="D318" s="215"/>
      <c r="E318" s="215"/>
      <c r="F318" s="215"/>
      <c r="G318" s="216"/>
      <c r="H318" s="217"/>
      <c r="I318" s="200"/>
      <c r="J318" s="264"/>
      <c r="K318" s="140"/>
      <c r="L318" s="135"/>
      <c r="M318" s="261"/>
      <c r="N318" s="172"/>
      <c r="O318" s="160"/>
      <c r="P318" s="161"/>
      <c r="Q318" s="141"/>
      <c r="R318" s="170"/>
      <c r="S318" s="140"/>
      <c r="T318" s="67"/>
      <c r="U318" s="67"/>
      <c r="V318" s="135"/>
      <c r="W318" s="140"/>
      <c r="X318" s="135"/>
      <c r="Y318" s="134"/>
      <c r="Z318" s="67"/>
      <c r="AA318" s="67"/>
      <c r="AB318" s="135"/>
      <c r="AC318" s="141"/>
      <c r="AD318" s="115"/>
      <c r="AE318" s="115"/>
      <c r="AF318" s="269"/>
      <c r="AG318" s="134"/>
      <c r="AH318" s="67"/>
      <c r="AI318" s="67"/>
      <c r="AJ318" s="135"/>
      <c r="AK318" s="140"/>
      <c r="AL318" s="215"/>
      <c r="AM318" s="215"/>
      <c r="AN318" s="215"/>
      <c r="AO318" s="215"/>
      <c r="AP318" s="271"/>
      <c r="AQ318" s="273"/>
      <c r="AR318" s="140"/>
      <c r="AS318" s="271"/>
      <c r="AT318" s="140"/>
      <c r="AU318" s="215"/>
      <c r="AV318" s="215"/>
      <c r="AW318" s="215"/>
      <c r="AX318" s="271"/>
      <c r="AY318" s="277"/>
      <c r="AZ318" s="218"/>
      <c r="BA318" s="218"/>
      <c r="BB318" s="332"/>
      <c r="BC318" s="134"/>
      <c r="BD318" s="67"/>
      <c r="BE318" s="199"/>
      <c r="BF318" s="280"/>
      <c r="BG318" s="261"/>
      <c r="BH318" s="271"/>
      <c r="BI318" s="140"/>
      <c r="BJ318" s="271"/>
      <c r="BK318" s="140"/>
      <c r="BL318" s="215"/>
      <c r="BM318" s="215"/>
      <c r="BN318" s="215"/>
      <c r="BO318" s="271"/>
      <c r="BP318" s="134"/>
      <c r="BQ318" s="67"/>
      <c r="BR318" s="67"/>
      <c r="BS318" s="135"/>
      <c r="BT318" s="134"/>
      <c r="BU318" s="67"/>
      <c r="BV318" s="199"/>
      <c r="BW318" s="280"/>
      <c r="BX318" s="334" t="str">
        <f t="shared" si="36"/>
        <v/>
      </c>
      <c r="BY318" s="134"/>
      <c r="BZ318" s="67"/>
      <c r="CA318" s="67"/>
      <c r="CB318" s="67"/>
      <c r="CC318" s="67"/>
      <c r="CD318" s="252" t="str">
        <f t="shared" si="37"/>
        <v/>
      </c>
      <c r="CE318" s="197" t="str">
        <f t="shared" si="38"/>
        <v/>
      </c>
      <c r="CF318" s="327" t="str">
        <f t="shared" si="39"/>
        <v/>
      </c>
      <c r="CG318" s="72" t="str">
        <f t="shared" si="41"/>
        <v/>
      </c>
      <c r="CH318" s="95"/>
      <c r="CI318" s="27" t="e">
        <f>VLOOKUP(B318,Facility_Information!$B$6:$O$136,14,FALSE)</f>
        <v>#N/A</v>
      </c>
      <c r="CJ318">
        <f t="shared" si="34"/>
        <v>0</v>
      </c>
      <c r="CK318">
        <f t="shared" si="35"/>
        <v>0</v>
      </c>
      <c r="CL318">
        <f>IF(CK318&gt;0,SUM($CK$6:CK318),0)</f>
        <v>0</v>
      </c>
      <c r="CM318" s="182" t="str">
        <f t="shared" si="40"/>
        <v/>
      </c>
    </row>
    <row r="319" spans="1:91" ht="13" x14ac:dyDescent="0.3">
      <c r="A319" s="82"/>
      <c r="B319" s="251"/>
      <c r="C319" s="215"/>
      <c r="D319" s="215"/>
      <c r="E319" s="215"/>
      <c r="F319" s="215"/>
      <c r="G319" s="216"/>
      <c r="H319" s="217"/>
      <c r="I319" s="200"/>
      <c r="J319" s="264"/>
      <c r="K319" s="140"/>
      <c r="L319" s="135"/>
      <c r="M319" s="261"/>
      <c r="N319" s="172"/>
      <c r="O319" s="160"/>
      <c r="P319" s="161"/>
      <c r="Q319" s="141"/>
      <c r="R319" s="170"/>
      <c r="S319" s="140"/>
      <c r="T319" s="67"/>
      <c r="U319" s="67"/>
      <c r="V319" s="135"/>
      <c r="W319" s="140"/>
      <c r="X319" s="135"/>
      <c r="Y319" s="134"/>
      <c r="Z319" s="67"/>
      <c r="AA319" s="67"/>
      <c r="AB319" s="135"/>
      <c r="AC319" s="141"/>
      <c r="AD319" s="115"/>
      <c r="AE319" s="115"/>
      <c r="AF319" s="269"/>
      <c r="AG319" s="134"/>
      <c r="AH319" s="67"/>
      <c r="AI319" s="67"/>
      <c r="AJ319" s="135"/>
      <c r="AK319" s="140"/>
      <c r="AL319" s="215"/>
      <c r="AM319" s="215"/>
      <c r="AN319" s="215"/>
      <c r="AO319" s="215"/>
      <c r="AP319" s="271"/>
      <c r="AQ319" s="273"/>
      <c r="AR319" s="140"/>
      <c r="AS319" s="271"/>
      <c r="AT319" s="140"/>
      <c r="AU319" s="215"/>
      <c r="AV319" s="215"/>
      <c r="AW319" s="215"/>
      <c r="AX319" s="271"/>
      <c r="AY319" s="277"/>
      <c r="AZ319" s="218"/>
      <c r="BA319" s="218"/>
      <c r="BB319" s="332"/>
      <c r="BC319" s="134"/>
      <c r="BD319" s="67"/>
      <c r="BE319" s="199"/>
      <c r="BF319" s="280"/>
      <c r="BG319" s="261"/>
      <c r="BH319" s="271"/>
      <c r="BI319" s="140"/>
      <c r="BJ319" s="271"/>
      <c r="BK319" s="140"/>
      <c r="BL319" s="215"/>
      <c r="BM319" s="215"/>
      <c r="BN319" s="215"/>
      <c r="BO319" s="271"/>
      <c r="BP319" s="134"/>
      <c r="BQ319" s="67"/>
      <c r="BR319" s="67"/>
      <c r="BS319" s="135"/>
      <c r="BT319" s="134"/>
      <c r="BU319" s="67"/>
      <c r="BV319" s="199"/>
      <c r="BW319" s="280"/>
      <c r="BX319" s="334" t="str">
        <f t="shared" si="36"/>
        <v/>
      </c>
      <c r="BY319" s="134"/>
      <c r="BZ319" s="67"/>
      <c r="CA319" s="67"/>
      <c r="CB319" s="67"/>
      <c r="CC319" s="67"/>
      <c r="CD319" s="252" t="str">
        <f t="shared" si="37"/>
        <v/>
      </c>
      <c r="CE319" s="197" t="str">
        <f t="shared" si="38"/>
        <v/>
      </c>
      <c r="CF319" s="327" t="str">
        <f t="shared" si="39"/>
        <v/>
      </c>
      <c r="CG319" s="72" t="str">
        <f t="shared" si="41"/>
        <v/>
      </c>
      <c r="CH319" s="95"/>
      <c r="CI319" s="27" t="e">
        <f>VLOOKUP(B319,Facility_Information!$B$6:$O$136,14,FALSE)</f>
        <v>#N/A</v>
      </c>
      <c r="CJ319">
        <f t="shared" si="34"/>
        <v>0</v>
      </c>
      <c r="CK319">
        <f t="shared" si="35"/>
        <v>0</v>
      </c>
      <c r="CL319">
        <f>IF(CK319&gt;0,SUM($CK$6:CK319),0)</f>
        <v>0</v>
      </c>
      <c r="CM319" s="182" t="str">
        <f t="shared" si="40"/>
        <v/>
      </c>
    </row>
    <row r="320" spans="1:91" ht="13" x14ac:dyDescent="0.3">
      <c r="A320" s="82"/>
      <c r="B320" s="251"/>
      <c r="C320" s="215"/>
      <c r="D320" s="215"/>
      <c r="E320" s="215"/>
      <c r="F320" s="215"/>
      <c r="G320" s="216"/>
      <c r="H320" s="217"/>
      <c r="I320" s="200"/>
      <c r="J320" s="264"/>
      <c r="K320" s="140"/>
      <c r="L320" s="135"/>
      <c r="M320" s="261"/>
      <c r="N320" s="172"/>
      <c r="O320" s="160"/>
      <c r="P320" s="161"/>
      <c r="Q320" s="141"/>
      <c r="R320" s="170"/>
      <c r="S320" s="140"/>
      <c r="T320" s="67"/>
      <c r="U320" s="67"/>
      <c r="V320" s="135"/>
      <c r="W320" s="140"/>
      <c r="X320" s="135"/>
      <c r="Y320" s="134"/>
      <c r="Z320" s="67"/>
      <c r="AA320" s="67"/>
      <c r="AB320" s="135"/>
      <c r="AC320" s="141"/>
      <c r="AD320" s="115"/>
      <c r="AE320" s="115"/>
      <c r="AF320" s="269"/>
      <c r="AG320" s="134"/>
      <c r="AH320" s="67"/>
      <c r="AI320" s="67"/>
      <c r="AJ320" s="135"/>
      <c r="AK320" s="140"/>
      <c r="AL320" s="215"/>
      <c r="AM320" s="215"/>
      <c r="AN320" s="215"/>
      <c r="AO320" s="215"/>
      <c r="AP320" s="271"/>
      <c r="AQ320" s="273"/>
      <c r="AR320" s="140"/>
      <c r="AS320" s="271"/>
      <c r="AT320" s="140"/>
      <c r="AU320" s="215"/>
      <c r="AV320" s="215"/>
      <c r="AW320" s="215"/>
      <c r="AX320" s="271"/>
      <c r="AY320" s="277"/>
      <c r="AZ320" s="218"/>
      <c r="BA320" s="218"/>
      <c r="BB320" s="332"/>
      <c r="BC320" s="134"/>
      <c r="BD320" s="67"/>
      <c r="BE320" s="199"/>
      <c r="BF320" s="280"/>
      <c r="BG320" s="261"/>
      <c r="BH320" s="271"/>
      <c r="BI320" s="140"/>
      <c r="BJ320" s="271"/>
      <c r="BK320" s="140"/>
      <c r="BL320" s="215"/>
      <c r="BM320" s="215"/>
      <c r="BN320" s="215"/>
      <c r="BO320" s="271"/>
      <c r="BP320" s="134"/>
      <c r="BQ320" s="67"/>
      <c r="BR320" s="67"/>
      <c r="BS320" s="135"/>
      <c r="BT320" s="134"/>
      <c r="BU320" s="67"/>
      <c r="BV320" s="199"/>
      <c r="BW320" s="280"/>
      <c r="BX320" s="334" t="str">
        <f t="shared" si="36"/>
        <v/>
      </c>
      <c r="BY320" s="134"/>
      <c r="BZ320" s="67"/>
      <c r="CA320" s="67"/>
      <c r="CB320" s="67"/>
      <c r="CC320" s="67"/>
      <c r="CD320" s="252" t="str">
        <f t="shared" si="37"/>
        <v/>
      </c>
      <c r="CE320" s="197" t="str">
        <f t="shared" si="38"/>
        <v/>
      </c>
      <c r="CF320" s="327" t="str">
        <f t="shared" si="39"/>
        <v/>
      </c>
      <c r="CG320" s="72" t="str">
        <f t="shared" si="41"/>
        <v/>
      </c>
      <c r="CH320" s="95"/>
      <c r="CI320" s="27" t="e">
        <f>VLOOKUP(B320,Facility_Information!$B$6:$O$136,14,FALSE)</f>
        <v>#N/A</v>
      </c>
      <c r="CJ320">
        <f t="shared" si="34"/>
        <v>0</v>
      </c>
      <c r="CK320">
        <f t="shared" si="35"/>
        <v>0</v>
      </c>
      <c r="CL320">
        <f>IF(CK320&gt;0,SUM($CK$6:CK320),0)</f>
        <v>0</v>
      </c>
      <c r="CM320" s="182" t="str">
        <f t="shared" si="40"/>
        <v/>
      </c>
    </row>
    <row r="321" spans="1:91" ht="13" x14ac:dyDescent="0.3">
      <c r="A321" s="82"/>
      <c r="B321" s="251"/>
      <c r="C321" s="215"/>
      <c r="D321" s="215"/>
      <c r="E321" s="215"/>
      <c r="F321" s="215"/>
      <c r="G321" s="216"/>
      <c r="H321" s="217"/>
      <c r="I321" s="200"/>
      <c r="J321" s="264"/>
      <c r="K321" s="140"/>
      <c r="L321" s="135"/>
      <c r="M321" s="261"/>
      <c r="N321" s="172"/>
      <c r="O321" s="160"/>
      <c r="P321" s="161"/>
      <c r="Q321" s="141"/>
      <c r="R321" s="170"/>
      <c r="S321" s="140"/>
      <c r="T321" s="67"/>
      <c r="U321" s="67"/>
      <c r="V321" s="135"/>
      <c r="W321" s="140"/>
      <c r="X321" s="135"/>
      <c r="Y321" s="134"/>
      <c r="Z321" s="67"/>
      <c r="AA321" s="67"/>
      <c r="AB321" s="135"/>
      <c r="AC321" s="141"/>
      <c r="AD321" s="115"/>
      <c r="AE321" s="115"/>
      <c r="AF321" s="269"/>
      <c r="AG321" s="134"/>
      <c r="AH321" s="67"/>
      <c r="AI321" s="67"/>
      <c r="AJ321" s="135"/>
      <c r="AK321" s="140"/>
      <c r="AL321" s="215"/>
      <c r="AM321" s="215"/>
      <c r="AN321" s="215"/>
      <c r="AO321" s="215"/>
      <c r="AP321" s="271"/>
      <c r="AQ321" s="273"/>
      <c r="AR321" s="140"/>
      <c r="AS321" s="271"/>
      <c r="AT321" s="140"/>
      <c r="AU321" s="215"/>
      <c r="AV321" s="215"/>
      <c r="AW321" s="215"/>
      <c r="AX321" s="271"/>
      <c r="AY321" s="277"/>
      <c r="AZ321" s="218"/>
      <c r="BA321" s="218"/>
      <c r="BB321" s="332"/>
      <c r="BC321" s="134"/>
      <c r="BD321" s="67"/>
      <c r="BE321" s="199"/>
      <c r="BF321" s="280"/>
      <c r="BG321" s="261"/>
      <c r="BH321" s="271"/>
      <c r="BI321" s="140"/>
      <c r="BJ321" s="271"/>
      <c r="BK321" s="140"/>
      <c r="BL321" s="215"/>
      <c r="BM321" s="215"/>
      <c r="BN321" s="215"/>
      <c r="BO321" s="271"/>
      <c r="BP321" s="134"/>
      <c r="BQ321" s="67"/>
      <c r="BR321" s="67"/>
      <c r="BS321" s="135"/>
      <c r="BT321" s="134"/>
      <c r="BU321" s="67"/>
      <c r="BV321" s="199"/>
      <c r="BW321" s="280"/>
      <c r="BX321" s="334" t="str">
        <f t="shared" si="36"/>
        <v/>
      </c>
      <c r="BY321" s="134"/>
      <c r="BZ321" s="67"/>
      <c r="CA321" s="67"/>
      <c r="CB321" s="67"/>
      <c r="CC321" s="67"/>
      <c r="CD321" s="252" t="str">
        <f t="shared" si="37"/>
        <v/>
      </c>
      <c r="CE321" s="197" t="str">
        <f t="shared" si="38"/>
        <v/>
      </c>
      <c r="CF321" s="327" t="str">
        <f t="shared" si="39"/>
        <v/>
      </c>
      <c r="CG321" s="72" t="str">
        <f t="shared" si="41"/>
        <v/>
      </c>
      <c r="CH321" s="95"/>
      <c r="CI321" s="27" t="e">
        <f>VLOOKUP(B321,Facility_Information!$B$6:$O$136,14,FALSE)</f>
        <v>#N/A</v>
      </c>
      <c r="CJ321">
        <f t="shared" si="34"/>
        <v>0</v>
      </c>
      <c r="CK321">
        <f t="shared" si="35"/>
        <v>0</v>
      </c>
      <c r="CL321">
        <f>IF(CK321&gt;0,SUM($CK$6:CK321),0)</f>
        <v>0</v>
      </c>
      <c r="CM321" s="182" t="str">
        <f t="shared" si="40"/>
        <v/>
      </c>
    </row>
    <row r="322" spans="1:91" ht="13" x14ac:dyDescent="0.3">
      <c r="A322" s="82"/>
      <c r="B322" s="251"/>
      <c r="C322" s="215"/>
      <c r="D322" s="215"/>
      <c r="E322" s="215"/>
      <c r="F322" s="215"/>
      <c r="G322" s="216"/>
      <c r="H322" s="217"/>
      <c r="I322" s="200"/>
      <c r="J322" s="264"/>
      <c r="K322" s="140"/>
      <c r="L322" s="135"/>
      <c r="M322" s="261"/>
      <c r="N322" s="172"/>
      <c r="O322" s="160"/>
      <c r="P322" s="161"/>
      <c r="Q322" s="141"/>
      <c r="R322" s="170"/>
      <c r="S322" s="140"/>
      <c r="T322" s="67"/>
      <c r="U322" s="67"/>
      <c r="V322" s="135"/>
      <c r="W322" s="140"/>
      <c r="X322" s="135"/>
      <c r="Y322" s="134"/>
      <c r="Z322" s="67"/>
      <c r="AA322" s="67"/>
      <c r="AB322" s="135"/>
      <c r="AC322" s="141"/>
      <c r="AD322" s="115"/>
      <c r="AE322" s="115"/>
      <c r="AF322" s="269"/>
      <c r="AG322" s="134"/>
      <c r="AH322" s="67"/>
      <c r="AI322" s="67"/>
      <c r="AJ322" s="135"/>
      <c r="AK322" s="140"/>
      <c r="AL322" s="215"/>
      <c r="AM322" s="215"/>
      <c r="AN322" s="215"/>
      <c r="AO322" s="215"/>
      <c r="AP322" s="271"/>
      <c r="AQ322" s="273"/>
      <c r="AR322" s="140"/>
      <c r="AS322" s="271"/>
      <c r="AT322" s="140"/>
      <c r="AU322" s="215"/>
      <c r="AV322" s="215"/>
      <c r="AW322" s="215"/>
      <c r="AX322" s="271"/>
      <c r="AY322" s="277"/>
      <c r="AZ322" s="218"/>
      <c r="BA322" s="218"/>
      <c r="BB322" s="332"/>
      <c r="BC322" s="134"/>
      <c r="BD322" s="67"/>
      <c r="BE322" s="199"/>
      <c r="BF322" s="280"/>
      <c r="BG322" s="261"/>
      <c r="BH322" s="271"/>
      <c r="BI322" s="140"/>
      <c r="BJ322" s="271"/>
      <c r="BK322" s="140"/>
      <c r="BL322" s="215"/>
      <c r="BM322" s="215"/>
      <c r="BN322" s="215"/>
      <c r="BO322" s="271"/>
      <c r="BP322" s="134"/>
      <c r="BQ322" s="67"/>
      <c r="BR322" s="67"/>
      <c r="BS322" s="135"/>
      <c r="BT322" s="134"/>
      <c r="BU322" s="67"/>
      <c r="BV322" s="199"/>
      <c r="BW322" s="280"/>
      <c r="BX322" s="334" t="str">
        <f t="shared" si="36"/>
        <v/>
      </c>
      <c r="BY322" s="134"/>
      <c r="BZ322" s="67"/>
      <c r="CA322" s="67"/>
      <c r="CB322" s="67"/>
      <c r="CC322" s="67"/>
      <c r="CD322" s="252" t="str">
        <f t="shared" si="37"/>
        <v/>
      </c>
      <c r="CE322" s="197" t="str">
        <f t="shared" si="38"/>
        <v/>
      </c>
      <c r="CF322" s="327" t="str">
        <f t="shared" si="39"/>
        <v/>
      </c>
      <c r="CG322" s="72" t="str">
        <f t="shared" si="41"/>
        <v/>
      </c>
      <c r="CH322" s="95"/>
      <c r="CI322" s="27" t="e">
        <f>VLOOKUP(B322,Facility_Information!$B$6:$O$136,14,FALSE)</f>
        <v>#N/A</v>
      </c>
      <c r="CJ322">
        <f t="shared" si="34"/>
        <v>0</v>
      </c>
      <c r="CK322">
        <f t="shared" si="35"/>
        <v>0</v>
      </c>
      <c r="CL322">
        <f>IF(CK322&gt;0,SUM($CK$6:CK322),0)</f>
        <v>0</v>
      </c>
      <c r="CM322" s="182" t="str">
        <f t="shared" si="40"/>
        <v/>
      </c>
    </row>
    <row r="323" spans="1:91" ht="13" x14ac:dyDescent="0.3">
      <c r="A323" s="82"/>
      <c r="B323" s="251"/>
      <c r="C323" s="215"/>
      <c r="D323" s="215"/>
      <c r="E323" s="215"/>
      <c r="F323" s="215"/>
      <c r="G323" s="216"/>
      <c r="H323" s="217"/>
      <c r="I323" s="200"/>
      <c r="J323" s="264"/>
      <c r="K323" s="140"/>
      <c r="L323" s="135"/>
      <c r="M323" s="261"/>
      <c r="N323" s="172"/>
      <c r="O323" s="160"/>
      <c r="P323" s="161"/>
      <c r="Q323" s="141"/>
      <c r="R323" s="170"/>
      <c r="S323" s="140"/>
      <c r="T323" s="67"/>
      <c r="U323" s="67"/>
      <c r="V323" s="135"/>
      <c r="W323" s="140"/>
      <c r="X323" s="135"/>
      <c r="Y323" s="134"/>
      <c r="Z323" s="67"/>
      <c r="AA323" s="67"/>
      <c r="AB323" s="135"/>
      <c r="AC323" s="141"/>
      <c r="AD323" s="115"/>
      <c r="AE323" s="115"/>
      <c r="AF323" s="269"/>
      <c r="AG323" s="134"/>
      <c r="AH323" s="67"/>
      <c r="AI323" s="67"/>
      <c r="AJ323" s="135"/>
      <c r="AK323" s="140"/>
      <c r="AL323" s="215"/>
      <c r="AM323" s="215"/>
      <c r="AN323" s="215"/>
      <c r="AO323" s="215"/>
      <c r="AP323" s="271"/>
      <c r="AQ323" s="273"/>
      <c r="AR323" s="140"/>
      <c r="AS323" s="271"/>
      <c r="AT323" s="140"/>
      <c r="AU323" s="215"/>
      <c r="AV323" s="215"/>
      <c r="AW323" s="215"/>
      <c r="AX323" s="271"/>
      <c r="AY323" s="277"/>
      <c r="AZ323" s="218"/>
      <c r="BA323" s="218"/>
      <c r="BB323" s="332"/>
      <c r="BC323" s="134"/>
      <c r="BD323" s="67"/>
      <c r="BE323" s="199"/>
      <c r="BF323" s="280"/>
      <c r="BG323" s="261"/>
      <c r="BH323" s="271"/>
      <c r="BI323" s="140"/>
      <c r="BJ323" s="271"/>
      <c r="BK323" s="140"/>
      <c r="BL323" s="215"/>
      <c r="BM323" s="215"/>
      <c r="BN323" s="215"/>
      <c r="BO323" s="271"/>
      <c r="BP323" s="134"/>
      <c r="BQ323" s="67"/>
      <c r="BR323" s="67"/>
      <c r="BS323" s="135"/>
      <c r="BT323" s="134"/>
      <c r="BU323" s="67"/>
      <c r="BV323" s="199"/>
      <c r="BW323" s="280"/>
      <c r="BX323" s="334" t="str">
        <f t="shared" si="36"/>
        <v/>
      </c>
      <c r="BY323" s="134"/>
      <c r="BZ323" s="67"/>
      <c r="CA323" s="67"/>
      <c r="CB323" s="67"/>
      <c r="CC323" s="67"/>
      <c r="CD323" s="252" t="str">
        <f t="shared" si="37"/>
        <v/>
      </c>
      <c r="CE323" s="197" t="str">
        <f t="shared" si="38"/>
        <v/>
      </c>
      <c r="CF323" s="327" t="str">
        <f t="shared" si="39"/>
        <v/>
      </c>
      <c r="CG323" s="72" t="str">
        <f t="shared" si="41"/>
        <v/>
      </c>
      <c r="CH323" s="95"/>
      <c r="CI323" s="27" t="e">
        <f>VLOOKUP(B323,Facility_Information!$B$6:$O$136,14,FALSE)</f>
        <v>#N/A</v>
      </c>
      <c r="CJ323">
        <f t="shared" si="34"/>
        <v>0</v>
      </c>
      <c r="CK323">
        <f t="shared" si="35"/>
        <v>0</v>
      </c>
      <c r="CL323">
        <f>IF(CK323&gt;0,SUM($CK$6:CK323),0)</f>
        <v>0</v>
      </c>
      <c r="CM323" s="182" t="str">
        <f t="shared" si="40"/>
        <v/>
      </c>
    </row>
    <row r="324" spans="1:91" ht="13" x14ac:dyDescent="0.3">
      <c r="A324" s="82"/>
      <c r="B324" s="251"/>
      <c r="C324" s="215"/>
      <c r="D324" s="215"/>
      <c r="E324" s="215"/>
      <c r="F324" s="215"/>
      <c r="G324" s="216"/>
      <c r="H324" s="217"/>
      <c r="I324" s="200"/>
      <c r="J324" s="264"/>
      <c r="K324" s="140"/>
      <c r="L324" s="135"/>
      <c r="M324" s="261"/>
      <c r="N324" s="172"/>
      <c r="O324" s="160"/>
      <c r="P324" s="161"/>
      <c r="Q324" s="141"/>
      <c r="R324" s="170"/>
      <c r="S324" s="140"/>
      <c r="T324" s="67"/>
      <c r="U324" s="67"/>
      <c r="V324" s="135"/>
      <c r="W324" s="140"/>
      <c r="X324" s="135"/>
      <c r="Y324" s="134"/>
      <c r="Z324" s="67"/>
      <c r="AA324" s="67"/>
      <c r="AB324" s="135"/>
      <c r="AC324" s="141"/>
      <c r="AD324" s="115"/>
      <c r="AE324" s="115"/>
      <c r="AF324" s="269"/>
      <c r="AG324" s="134"/>
      <c r="AH324" s="67"/>
      <c r="AI324" s="67"/>
      <c r="AJ324" s="135"/>
      <c r="AK324" s="140"/>
      <c r="AL324" s="215"/>
      <c r="AM324" s="215"/>
      <c r="AN324" s="215"/>
      <c r="AO324" s="215"/>
      <c r="AP324" s="271"/>
      <c r="AQ324" s="273"/>
      <c r="AR324" s="140"/>
      <c r="AS324" s="271"/>
      <c r="AT324" s="140"/>
      <c r="AU324" s="215"/>
      <c r="AV324" s="215"/>
      <c r="AW324" s="215"/>
      <c r="AX324" s="271"/>
      <c r="AY324" s="277"/>
      <c r="AZ324" s="218"/>
      <c r="BA324" s="218"/>
      <c r="BB324" s="332"/>
      <c r="BC324" s="134"/>
      <c r="BD324" s="67"/>
      <c r="BE324" s="199"/>
      <c r="BF324" s="280"/>
      <c r="BG324" s="261"/>
      <c r="BH324" s="271"/>
      <c r="BI324" s="140"/>
      <c r="BJ324" s="271"/>
      <c r="BK324" s="140"/>
      <c r="BL324" s="215"/>
      <c r="BM324" s="215"/>
      <c r="BN324" s="215"/>
      <c r="BO324" s="271"/>
      <c r="BP324" s="134"/>
      <c r="BQ324" s="67"/>
      <c r="BR324" s="67"/>
      <c r="BS324" s="135"/>
      <c r="BT324" s="134"/>
      <c r="BU324" s="67"/>
      <c r="BV324" s="199"/>
      <c r="BW324" s="280"/>
      <c r="BX324" s="334" t="str">
        <f t="shared" si="36"/>
        <v/>
      </c>
      <c r="BY324" s="134"/>
      <c r="BZ324" s="67"/>
      <c r="CA324" s="67"/>
      <c r="CB324" s="67"/>
      <c r="CC324" s="67"/>
      <c r="CD324" s="252" t="str">
        <f t="shared" si="37"/>
        <v/>
      </c>
      <c r="CE324" s="197" t="str">
        <f t="shared" si="38"/>
        <v/>
      </c>
      <c r="CF324" s="327" t="str">
        <f t="shared" si="39"/>
        <v/>
      </c>
      <c r="CG324" s="72" t="str">
        <f t="shared" si="41"/>
        <v/>
      </c>
      <c r="CH324" s="95"/>
      <c r="CI324" s="27" t="e">
        <f>VLOOKUP(B324,Facility_Information!$B$6:$O$136,14,FALSE)</f>
        <v>#N/A</v>
      </c>
      <c r="CJ324">
        <f t="shared" si="34"/>
        <v>0</v>
      </c>
      <c r="CK324">
        <f t="shared" si="35"/>
        <v>0</v>
      </c>
      <c r="CL324">
        <f>IF(CK324&gt;0,SUM($CK$6:CK324),0)</f>
        <v>0</v>
      </c>
      <c r="CM324" s="182" t="str">
        <f t="shared" si="40"/>
        <v/>
      </c>
    </row>
    <row r="325" spans="1:91" ht="13" x14ac:dyDescent="0.3">
      <c r="A325" s="82"/>
      <c r="B325" s="251"/>
      <c r="C325" s="215"/>
      <c r="D325" s="215"/>
      <c r="E325" s="215"/>
      <c r="F325" s="215"/>
      <c r="G325" s="216"/>
      <c r="H325" s="217"/>
      <c r="I325" s="200"/>
      <c r="J325" s="264"/>
      <c r="K325" s="140"/>
      <c r="L325" s="135"/>
      <c r="M325" s="261"/>
      <c r="N325" s="172"/>
      <c r="O325" s="160"/>
      <c r="P325" s="161"/>
      <c r="Q325" s="141"/>
      <c r="R325" s="170"/>
      <c r="S325" s="140"/>
      <c r="T325" s="67"/>
      <c r="U325" s="67"/>
      <c r="V325" s="135"/>
      <c r="W325" s="140"/>
      <c r="X325" s="135"/>
      <c r="Y325" s="134"/>
      <c r="Z325" s="67"/>
      <c r="AA325" s="67"/>
      <c r="AB325" s="135"/>
      <c r="AC325" s="141"/>
      <c r="AD325" s="115"/>
      <c r="AE325" s="115"/>
      <c r="AF325" s="269"/>
      <c r="AG325" s="134"/>
      <c r="AH325" s="67"/>
      <c r="AI325" s="67"/>
      <c r="AJ325" s="135"/>
      <c r="AK325" s="140"/>
      <c r="AL325" s="215"/>
      <c r="AM325" s="215"/>
      <c r="AN325" s="215"/>
      <c r="AO325" s="215"/>
      <c r="AP325" s="271"/>
      <c r="AQ325" s="273"/>
      <c r="AR325" s="140"/>
      <c r="AS325" s="271"/>
      <c r="AT325" s="140"/>
      <c r="AU325" s="215"/>
      <c r="AV325" s="215"/>
      <c r="AW325" s="215"/>
      <c r="AX325" s="271"/>
      <c r="AY325" s="277"/>
      <c r="AZ325" s="218"/>
      <c r="BA325" s="218"/>
      <c r="BB325" s="332"/>
      <c r="BC325" s="134"/>
      <c r="BD325" s="67"/>
      <c r="BE325" s="199"/>
      <c r="BF325" s="280"/>
      <c r="BG325" s="261"/>
      <c r="BH325" s="271"/>
      <c r="BI325" s="140"/>
      <c r="BJ325" s="271"/>
      <c r="BK325" s="140"/>
      <c r="BL325" s="215"/>
      <c r="BM325" s="215"/>
      <c r="BN325" s="215"/>
      <c r="BO325" s="271"/>
      <c r="BP325" s="134"/>
      <c r="BQ325" s="67"/>
      <c r="BR325" s="67"/>
      <c r="BS325" s="135"/>
      <c r="BT325" s="134"/>
      <c r="BU325" s="67"/>
      <c r="BV325" s="199"/>
      <c r="BW325" s="280"/>
      <c r="BX325" s="334" t="str">
        <f t="shared" si="36"/>
        <v/>
      </c>
      <c r="BY325" s="134"/>
      <c r="BZ325" s="67"/>
      <c r="CA325" s="67"/>
      <c r="CB325" s="67"/>
      <c r="CC325" s="67"/>
      <c r="CD325" s="252" t="str">
        <f t="shared" si="37"/>
        <v/>
      </c>
      <c r="CE325" s="197" t="str">
        <f t="shared" si="38"/>
        <v/>
      </c>
      <c r="CF325" s="327" t="str">
        <f t="shared" si="39"/>
        <v/>
      </c>
      <c r="CG325" s="72" t="str">
        <f t="shared" si="41"/>
        <v/>
      </c>
      <c r="CH325" s="95"/>
      <c r="CI325" s="27" t="e">
        <f>VLOOKUP(B325,Facility_Information!$B$6:$O$136,14,FALSE)</f>
        <v>#N/A</v>
      </c>
      <c r="CJ325">
        <f t="shared" si="34"/>
        <v>0</v>
      </c>
      <c r="CK325">
        <f t="shared" si="35"/>
        <v>0</v>
      </c>
      <c r="CL325">
        <f>IF(CK325&gt;0,SUM($CK$6:CK325),0)</f>
        <v>0</v>
      </c>
      <c r="CM325" s="182" t="str">
        <f t="shared" si="40"/>
        <v/>
      </c>
    </row>
    <row r="326" spans="1:91" ht="13" x14ac:dyDescent="0.3">
      <c r="A326" s="82"/>
      <c r="B326" s="251"/>
      <c r="C326" s="215"/>
      <c r="D326" s="215"/>
      <c r="E326" s="215"/>
      <c r="F326" s="215"/>
      <c r="G326" s="216"/>
      <c r="H326" s="217"/>
      <c r="I326" s="200"/>
      <c r="J326" s="264"/>
      <c r="K326" s="140"/>
      <c r="L326" s="135"/>
      <c r="M326" s="261"/>
      <c r="N326" s="172"/>
      <c r="O326" s="160"/>
      <c r="P326" s="161"/>
      <c r="Q326" s="141"/>
      <c r="R326" s="170"/>
      <c r="S326" s="140"/>
      <c r="T326" s="67"/>
      <c r="U326" s="67"/>
      <c r="V326" s="135"/>
      <c r="W326" s="140"/>
      <c r="X326" s="135"/>
      <c r="Y326" s="134"/>
      <c r="Z326" s="67"/>
      <c r="AA326" s="67"/>
      <c r="AB326" s="135"/>
      <c r="AC326" s="141"/>
      <c r="AD326" s="115"/>
      <c r="AE326" s="115"/>
      <c r="AF326" s="269"/>
      <c r="AG326" s="134"/>
      <c r="AH326" s="67"/>
      <c r="AI326" s="67"/>
      <c r="AJ326" s="135"/>
      <c r="AK326" s="140"/>
      <c r="AL326" s="215"/>
      <c r="AM326" s="215"/>
      <c r="AN326" s="215"/>
      <c r="AO326" s="215"/>
      <c r="AP326" s="271"/>
      <c r="AQ326" s="273"/>
      <c r="AR326" s="140"/>
      <c r="AS326" s="271"/>
      <c r="AT326" s="140"/>
      <c r="AU326" s="215"/>
      <c r="AV326" s="215"/>
      <c r="AW326" s="215"/>
      <c r="AX326" s="271"/>
      <c r="AY326" s="277"/>
      <c r="AZ326" s="218"/>
      <c r="BA326" s="218"/>
      <c r="BB326" s="332"/>
      <c r="BC326" s="134"/>
      <c r="BD326" s="67"/>
      <c r="BE326" s="199"/>
      <c r="BF326" s="280"/>
      <c r="BG326" s="261"/>
      <c r="BH326" s="271"/>
      <c r="BI326" s="140"/>
      <c r="BJ326" s="271"/>
      <c r="BK326" s="140"/>
      <c r="BL326" s="215"/>
      <c r="BM326" s="215"/>
      <c r="BN326" s="215"/>
      <c r="BO326" s="271"/>
      <c r="BP326" s="134"/>
      <c r="BQ326" s="67"/>
      <c r="BR326" s="67"/>
      <c r="BS326" s="135"/>
      <c r="BT326" s="134"/>
      <c r="BU326" s="67"/>
      <c r="BV326" s="199"/>
      <c r="BW326" s="280"/>
      <c r="BX326" s="334" t="str">
        <f t="shared" si="36"/>
        <v/>
      </c>
      <c r="BY326" s="134"/>
      <c r="BZ326" s="67"/>
      <c r="CA326" s="67"/>
      <c r="CB326" s="67"/>
      <c r="CC326" s="67"/>
      <c r="CD326" s="252" t="str">
        <f t="shared" si="37"/>
        <v/>
      </c>
      <c r="CE326" s="197" t="str">
        <f t="shared" si="38"/>
        <v/>
      </c>
      <c r="CF326" s="327" t="str">
        <f t="shared" si="39"/>
        <v/>
      </c>
      <c r="CG326" s="72" t="str">
        <f t="shared" si="41"/>
        <v/>
      </c>
      <c r="CH326" s="95"/>
      <c r="CI326" s="27" t="e">
        <f>VLOOKUP(B326,Facility_Information!$B$6:$O$136,14,FALSE)</f>
        <v>#N/A</v>
      </c>
      <c r="CJ326">
        <f t="shared" ref="CJ326:CJ389" si="42">SUM(COUNTA(Y326,AC326,AG326))</f>
        <v>0</v>
      </c>
      <c r="CK326">
        <f t="shared" ref="CK326:CK389" si="43">IF(CH326="yes",1,0)</f>
        <v>0</v>
      </c>
      <c r="CL326">
        <f>IF(CK326&gt;0,SUM($CK$6:CK326),0)</f>
        <v>0</v>
      </c>
      <c r="CM326" s="182" t="str">
        <f t="shared" si="40"/>
        <v/>
      </c>
    </row>
    <row r="327" spans="1:91" ht="13" x14ac:dyDescent="0.3">
      <c r="A327" s="82"/>
      <c r="B327" s="251"/>
      <c r="C327" s="215"/>
      <c r="D327" s="215"/>
      <c r="E327" s="215"/>
      <c r="F327" s="215"/>
      <c r="G327" s="216"/>
      <c r="H327" s="217"/>
      <c r="I327" s="200"/>
      <c r="J327" s="264"/>
      <c r="K327" s="140"/>
      <c r="L327" s="135"/>
      <c r="M327" s="261"/>
      <c r="N327" s="172"/>
      <c r="O327" s="160"/>
      <c r="P327" s="161"/>
      <c r="Q327" s="141"/>
      <c r="R327" s="170"/>
      <c r="S327" s="140"/>
      <c r="T327" s="67"/>
      <c r="U327" s="67"/>
      <c r="V327" s="135"/>
      <c r="W327" s="140"/>
      <c r="X327" s="135"/>
      <c r="Y327" s="134"/>
      <c r="Z327" s="67"/>
      <c r="AA327" s="67"/>
      <c r="AB327" s="135"/>
      <c r="AC327" s="141"/>
      <c r="AD327" s="115"/>
      <c r="AE327" s="115"/>
      <c r="AF327" s="269"/>
      <c r="AG327" s="134"/>
      <c r="AH327" s="67"/>
      <c r="AI327" s="67"/>
      <c r="AJ327" s="135"/>
      <c r="AK327" s="140"/>
      <c r="AL327" s="215"/>
      <c r="AM327" s="215"/>
      <c r="AN327" s="215"/>
      <c r="AO327" s="215"/>
      <c r="AP327" s="271"/>
      <c r="AQ327" s="273"/>
      <c r="AR327" s="140"/>
      <c r="AS327" s="271"/>
      <c r="AT327" s="140"/>
      <c r="AU327" s="215"/>
      <c r="AV327" s="215"/>
      <c r="AW327" s="215"/>
      <c r="AX327" s="271"/>
      <c r="AY327" s="277"/>
      <c r="AZ327" s="218"/>
      <c r="BA327" s="218"/>
      <c r="BB327" s="332"/>
      <c r="BC327" s="134"/>
      <c r="BD327" s="67"/>
      <c r="BE327" s="199"/>
      <c r="BF327" s="280"/>
      <c r="BG327" s="261"/>
      <c r="BH327" s="271"/>
      <c r="BI327" s="140"/>
      <c r="BJ327" s="271"/>
      <c r="BK327" s="140"/>
      <c r="BL327" s="215"/>
      <c r="BM327" s="215"/>
      <c r="BN327" s="215"/>
      <c r="BO327" s="271"/>
      <c r="BP327" s="134"/>
      <c r="BQ327" s="67"/>
      <c r="BR327" s="67"/>
      <c r="BS327" s="135"/>
      <c r="BT327" s="134"/>
      <c r="BU327" s="67"/>
      <c r="BV327" s="199"/>
      <c r="BW327" s="280"/>
      <c r="BX327" s="334" t="str">
        <f t="shared" ref="BX327:BX390" si="44">IF(AK327&gt;0,"Tier 1",IF(AL327&gt;0,"Tier 1",IF(AM327&gt;0,"Tier 1",IF(AN327&gt;0,"Tier 1",IF(AO327&gt;0,"Tier 1",IF(AP327&gt;0,"Tier 1",IF(AQ327="yes","Tier 1",IF(AR327="yes","Tier 1",IF(AS327="yes","Tier 1",IF(AT327="via Downstream Destructive Device","Tier 1",IF(AT327="Directly to Atmosphere","Tier 1",IF(AU327="yes","Tier 1",IF(AV327="yes","Tier 1",IF(AW327="yes","Tier 1",IF(AX327="yes","Tier 1",IF(AY327="Yes","Tier 1",IF(AZ327="Yes","Tier 1",IF(BA327="Yes","Tier 1",IF(BB327="Yes","Tier 1",IF(BC327="Category 1","Tier 1",IF(BC327="Category 2","Tier 1",IF(BC327="Category 3","Tier 1",IF(BC327="Category 4","Tier 1",IF(BC327="Category 5","Tier 1",IF(BC327="Category 6","Tier 1",IF(BC327="Category 7","Tier 1",IF(BG327&gt;0,"Tier 2",IF(BH327&gt;0,"Tier 2",IF(BI327="yes","Tier 2",IF(BJ327="yes","Tier 2",IF(BK327="via Downstream Destructive Device","Tier 2",IF(BK327="Directly to Atmosphere","Tier 2",IF(BL327="yes","Tier 2",IF(BM327="yes","Tier 2",IF(BN327="yes","Tier 2",IF(BO327="yes","Tier 2",IF(BP327="yes","Tier 2",IF(BQ327="yes","Tier 2",IF(BR327="yes","Tier 2",IF(BS327="yes","Tier 2",IF(BT327="Category 1","Tier 2",IF(BT327="Category 2","Tier 2",IF(BT327="Category 3","Tier 2",IF(BT327="Category 4","Tier 2",IF(BT327="Category 5","Tier 2",IF(BT327="Category 6","Tier 2",IF(BT327="Category 7","Tier 2",IF(BT327="Category 8","Tier 2",""))))))))))))))))))))))))))))))))))))))))))))))))</f>
        <v/>
      </c>
      <c r="BY327" s="134"/>
      <c r="BZ327" s="67"/>
      <c r="CA327" s="67"/>
      <c r="CB327" s="67"/>
      <c r="CC327" s="67"/>
      <c r="CD327" s="252" t="str">
        <f t="shared" ref="CD327:CD390" si="45">IF(BX327="","",IF(BX327="Tier 2","",SUM(BY327:CC327)))</f>
        <v/>
      </c>
      <c r="CE327" s="197" t="str">
        <f t="shared" ref="CE327:CE390" si="46">IF(I327="","",I327)</f>
        <v/>
      </c>
      <c r="CF327" s="327" t="str">
        <f t="shared" ref="CF327:CF390" si="47">IF(I327="","",_xlfn.CONCAT("--[",BX327," Event] 
--[Type of Process]: ",K327," 
--[Mode of Operation]: ",M327, IF(M327="Normal",_xlfn.CONCAT(", ",O327),""),IF(M327="Start-up",_xlfn.CONCAT(", ",Q327),"")," 
--[Point of Release]: ",S327,", ", IF(T327&lt;&gt;"",T327,""), ", ", IF(U327&lt;&gt;"",U327,""), " 
--[Type of Material]: ",W327,"
--[Causal Factors]: ",IF(Y327&lt;&gt;"",_xlfn.CONCAT("(1) ",Y327),""), IF(Z327&lt;&gt;"",_xlfn.CONCAT("-",Z327),""), IF(AA327&lt;&gt;"",_xlfn.CONCAT("-",AA327),""), ", ",IF(AC327&lt;&gt;"",_xlfn.CONCAT("(2) ",AC327),""), IF(AD327&lt;&gt;"",_xlfn.CONCAT("-",AD327),""), IF(AE327&lt;&gt;"",_xlfn.CONCAT("-",AE327),""), ", ",IF(AG327&lt;&gt;"",_xlfn.CONCAT("(3) ",AG327),""),IF(AH327&lt;&gt;"",_xlfn.CONCAT("-",AH327),""), IF(AI327&lt;&gt;"",_xlfn.CONCAT("-",AI327),"")," 
--[Consequences]: ",IF(SUM(AK327:AP327)&gt;0,"Tier 1 Injuries, ",""),IF(AQ327="yes","Tier 1 Evac, ",""),IF(AR327="Yes","Tier 1 Fire, ",""),IF(AS327="Yes","Tier 1 Explosion, ",""),IF(AT327="Directly to Atmosphere","Tier 1 PRD: Directly to Atmosphere, ",""),IF(AT327="via Downstream Destructive Device","Tier 1 PRD: via Downstream Destructive Device, ",""),IF(AU327="Yes","Tier 1 PRD: Rainout, ",""),IF(AV327="Yes","Tier 1 PRD: Discharge to a Potentially Unsafe Location, ",""),IF(AW327="Yes","Tier 1 PRD: On-Site Shelter-In-Place or On-Site Evacuation, ",""),IF(AX327="Yes","Tier 1 PRD: Public Protective Measures, ",""),IF(AY327="Yes","Tier 1 Upset Emission: Rainout, ",""),IF(AZ327="Yes","Tier 1 Upset Emission: Discharge to a Potentially Unsafe Location, ",""),IF(BA327="Yes","Tier 1 Upset Emission: On-Site Shelter-In-Place or On-Site Evacuation, ",""),IF(BB327="Yes","Tier 1 Upset Emission: Public Protective Measures, ",""),IF(BC327="Category 1","Tier 1 TRC-1, ",""),IF(BC327="Category 2","Tier 1 TRC-2, ",""),IF(BC327="Category 3","Tier 1 TRC-3, ",""),IF(BC327="Category 4","Tier 1 TRC-4, ",""),IF(BC327="Category 5","Tier 1 TRC-5, ",""),IF(BC327="Category 6","Tier 1 TRC-6, ",""),IF(BC327="Category 7","Tier 1 TRC-7, ",""),IF(BD327="Indoor","Indoor Release, ",""),IF(BD327="Outdoor","Outdoor Release, ",""),IF(OR(BE327="Category 1",BE327="Category 2",BE327="Category 3",BE327="Category 4",BE327="Category 5",BE327="Category 7",BE327="Category 8"),"Tier 1 Multiple TRC, ",""),
IF(SUM(BG327:BH327)&gt;0,"Tier 2 Injuries, ",""),IF(BI327="Yes","Tier 2 Fire, ",""),IF(BJ327="Yes","Tier 2 Explosion, ",""),IF(BK327="Directly to Atmosphere","Tier 2 PRD: Directly to Atmosphere, ",""),IF(BK327="via Downstream Destructive Device","Tier 2 PRD: via Downstream Destructive Device, ",""),IF(BL327="Yes","Tier 2 PRD: Rainout, ",""),IF(BM327="Yes","Tier 2 PRD: Discharge to a Potentially Unsafe Location, ",""),IF(BN327="Yes","Tier 2 PRD: On-Site Shelter-In-Place or On-Site Evacuation, ",""),IF(BO327="Yes","Tier 2 PRD: Public Protective Measures, ",""),IF(BP327="Yes","Tier 2 Upset Emission: Rainout, ",""),IF(BQ327="Yes","Tier 2 Upset Emission: Discharge to a Potentially Unsafe Location, ",""),IF(BR327="Yes","Tier 2 Upset Emission: On-Site Shelter-In-Place or On-Site Evacuation, ",""),IF(BS327="Yes","Tier 2 Upset Emission: Public Protective Measures, ",""),IF(BT327="Category 1","Tier 2 TRC-1, ",""),IF(BT327="Category 2","Tier 2 TRC-2, ",""),IF(BT327="Category 3","Tier 2 TRC-3, ",""),IF(BT327="Category 4","Tier 2 TRC-4, ",""),IF(BT327="Category 5","Tier 2 TRC-5, ",""),IF(BT327="Category 6","Tier 2 TRC-6, ",""),IF(BT327="Category 7","Tier 2 TRC-7, ",""),IF(BT327="Category 8","Tier 2 TRC-8, ",""),IF(BU327="Indoor","Indoor Release, ",""),IF(BU327="Outdoor","Outdoor Release, ",""),IF(OR(BV327="Category 1",BV327="Category 2",BV327="Category 3",BV327="Category 4",BV327="Category 5",BV327="Category 7",BV327="Category 8"),"Tier 2 Multiple TRC, ","")))</f>
        <v/>
      </c>
      <c r="CG327" s="72" t="str">
        <f t="shared" si="41"/>
        <v/>
      </c>
      <c r="CH327" s="95"/>
      <c r="CI327" s="27" t="e">
        <f>VLOOKUP(B327,Facility_Information!$B$6:$O$136,14,FALSE)</f>
        <v>#N/A</v>
      </c>
      <c r="CJ327">
        <f t="shared" si="42"/>
        <v>0</v>
      </c>
      <c r="CK327">
        <f t="shared" si="43"/>
        <v>0</v>
      </c>
      <c r="CL327">
        <f>IF(CK327&gt;0,SUM($CK$6:CK327),0)</f>
        <v>0</v>
      </c>
      <c r="CM327" s="182" t="str">
        <f t="shared" ref="CM327:CM390" si="48">IF(CK327=1,HYPERLINK("#Event_Sharing!C5","Click here to enter Event Sharing data"),"")</f>
        <v/>
      </c>
    </row>
    <row r="328" spans="1:91" ht="13" x14ac:dyDescent="0.3">
      <c r="A328" s="82"/>
      <c r="B328" s="251"/>
      <c r="C328" s="215"/>
      <c r="D328" s="215"/>
      <c r="E328" s="215"/>
      <c r="F328" s="215"/>
      <c r="G328" s="216"/>
      <c r="H328" s="217"/>
      <c r="I328" s="200"/>
      <c r="J328" s="264"/>
      <c r="K328" s="140"/>
      <c r="L328" s="135"/>
      <c r="M328" s="261"/>
      <c r="N328" s="172"/>
      <c r="O328" s="160"/>
      <c r="P328" s="161"/>
      <c r="Q328" s="141"/>
      <c r="R328" s="170"/>
      <c r="S328" s="140"/>
      <c r="T328" s="67"/>
      <c r="U328" s="67"/>
      <c r="V328" s="135"/>
      <c r="W328" s="140"/>
      <c r="X328" s="135"/>
      <c r="Y328" s="134"/>
      <c r="Z328" s="67"/>
      <c r="AA328" s="67"/>
      <c r="AB328" s="135"/>
      <c r="AC328" s="141"/>
      <c r="AD328" s="115"/>
      <c r="AE328" s="115"/>
      <c r="AF328" s="269"/>
      <c r="AG328" s="134"/>
      <c r="AH328" s="67"/>
      <c r="AI328" s="67"/>
      <c r="AJ328" s="135"/>
      <c r="AK328" s="140"/>
      <c r="AL328" s="215"/>
      <c r="AM328" s="215"/>
      <c r="AN328" s="215"/>
      <c r="AO328" s="215"/>
      <c r="AP328" s="271"/>
      <c r="AQ328" s="273"/>
      <c r="AR328" s="140"/>
      <c r="AS328" s="271"/>
      <c r="AT328" s="140"/>
      <c r="AU328" s="215"/>
      <c r="AV328" s="215"/>
      <c r="AW328" s="215"/>
      <c r="AX328" s="271"/>
      <c r="AY328" s="277"/>
      <c r="AZ328" s="218"/>
      <c r="BA328" s="218"/>
      <c r="BB328" s="332"/>
      <c r="BC328" s="134"/>
      <c r="BD328" s="67"/>
      <c r="BE328" s="199"/>
      <c r="BF328" s="280"/>
      <c r="BG328" s="261"/>
      <c r="BH328" s="271"/>
      <c r="BI328" s="140"/>
      <c r="BJ328" s="271"/>
      <c r="BK328" s="140"/>
      <c r="BL328" s="215"/>
      <c r="BM328" s="215"/>
      <c r="BN328" s="215"/>
      <c r="BO328" s="271"/>
      <c r="BP328" s="134"/>
      <c r="BQ328" s="67"/>
      <c r="BR328" s="67"/>
      <c r="BS328" s="135"/>
      <c r="BT328" s="134"/>
      <c r="BU328" s="67"/>
      <c r="BV328" s="199"/>
      <c r="BW328" s="280"/>
      <c r="BX328" s="334" t="str">
        <f t="shared" si="44"/>
        <v/>
      </c>
      <c r="BY328" s="134"/>
      <c r="BZ328" s="67"/>
      <c r="CA328" s="67"/>
      <c r="CB328" s="67"/>
      <c r="CC328" s="67"/>
      <c r="CD328" s="252" t="str">
        <f t="shared" si="45"/>
        <v/>
      </c>
      <c r="CE328" s="197" t="str">
        <f t="shared" si="46"/>
        <v/>
      </c>
      <c r="CF328" s="327" t="str">
        <f t="shared" si="47"/>
        <v/>
      </c>
      <c r="CG328" s="72" t="str">
        <f t="shared" si="41"/>
        <v/>
      </c>
      <c r="CH328" s="95"/>
      <c r="CI328" s="27" t="e">
        <f>VLOOKUP(B328,Facility_Information!$B$6:$O$136,14,FALSE)</f>
        <v>#N/A</v>
      </c>
      <c r="CJ328">
        <f t="shared" si="42"/>
        <v>0</v>
      </c>
      <c r="CK328">
        <f t="shared" si="43"/>
        <v>0</v>
      </c>
      <c r="CL328">
        <f>IF(CK328&gt;0,SUM($CK$6:CK328),0)</f>
        <v>0</v>
      </c>
      <c r="CM328" s="182" t="str">
        <f t="shared" si="48"/>
        <v/>
      </c>
    </row>
    <row r="329" spans="1:91" ht="13" x14ac:dyDescent="0.3">
      <c r="A329" s="82"/>
      <c r="B329" s="251"/>
      <c r="C329" s="215"/>
      <c r="D329" s="215"/>
      <c r="E329" s="215"/>
      <c r="F329" s="215"/>
      <c r="G329" s="216"/>
      <c r="H329" s="217"/>
      <c r="I329" s="200"/>
      <c r="J329" s="264"/>
      <c r="K329" s="140"/>
      <c r="L329" s="135"/>
      <c r="M329" s="261"/>
      <c r="N329" s="172"/>
      <c r="O329" s="160"/>
      <c r="P329" s="161"/>
      <c r="Q329" s="141"/>
      <c r="R329" s="170"/>
      <c r="S329" s="140"/>
      <c r="T329" s="67"/>
      <c r="U329" s="67"/>
      <c r="V329" s="135"/>
      <c r="W329" s="140"/>
      <c r="X329" s="135"/>
      <c r="Y329" s="134"/>
      <c r="Z329" s="67"/>
      <c r="AA329" s="67"/>
      <c r="AB329" s="135"/>
      <c r="AC329" s="141"/>
      <c r="AD329" s="115"/>
      <c r="AE329" s="115"/>
      <c r="AF329" s="269"/>
      <c r="AG329" s="134"/>
      <c r="AH329" s="67"/>
      <c r="AI329" s="67"/>
      <c r="AJ329" s="135"/>
      <c r="AK329" s="140"/>
      <c r="AL329" s="215"/>
      <c r="AM329" s="215"/>
      <c r="AN329" s="215"/>
      <c r="AO329" s="215"/>
      <c r="AP329" s="271"/>
      <c r="AQ329" s="273"/>
      <c r="AR329" s="140"/>
      <c r="AS329" s="271"/>
      <c r="AT329" s="140"/>
      <c r="AU329" s="215"/>
      <c r="AV329" s="215"/>
      <c r="AW329" s="215"/>
      <c r="AX329" s="271"/>
      <c r="AY329" s="277"/>
      <c r="AZ329" s="218"/>
      <c r="BA329" s="218"/>
      <c r="BB329" s="332"/>
      <c r="BC329" s="134"/>
      <c r="BD329" s="67"/>
      <c r="BE329" s="199"/>
      <c r="BF329" s="280"/>
      <c r="BG329" s="261"/>
      <c r="BH329" s="271"/>
      <c r="BI329" s="140"/>
      <c r="BJ329" s="271"/>
      <c r="BK329" s="140"/>
      <c r="BL329" s="215"/>
      <c r="BM329" s="215"/>
      <c r="BN329" s="215"/>
      <c r="BO329" s="271"/>
      <c r="BP329" s="134"/>
      <c r="BQ329" s="67"/>
      <c r="BR329" s="67"/>
      <c r="BS329" s="135"/>
      <c r="BT329" s="134"/>
      <c r="BU329" s="67"/>
      <c r="BV329" s="199"/>
      <c r="BW329" s="280"/>
      <c r="BX329" s="334" t="str">
        <f t="shared" si="44"/>
        <v/>
      </c>
      <c r="BY329" s="134"/>
      <c r="BZ329" s="67"/>
      <c r="CA329" s="67"/>
      <c r="CB329" s="67"/>
      <c r="CC329" s="67"/>
      <c r="CD329" s="252" t="str">
        <f t="shared" si="45"/>
        <v/>
      </c>
      <c r="CE329" s="197" t="str">
        <f t="shared" si="46"/>
        <v/>
      </c>
      <c r="CF329" s="327" t="str">
        <f t="shared" si="47"/>
        <v/>
      </c>
      <c r="CG329" s="72" t="str">
        <f t="shared" si="41"/>
        <v/>
      </c>
      <c r="CH329" s="95"/>
      <c r="CI329" s="27" t="e">
        <f>VLOOKUP(B329,Facility_Information!$B$6:$O$136,14,FALSE)</f>
        <v>#N/A</v>
      </c>
      <c r="CJ329">
        <f t="shared" si="42"/>
        <v>0</v>
      </c>
      <c r="CK329">
        <f t="shared" si="43"/>
        <v>0</v>
      </c>
      <c r="CL329">
        <f>IF(CK329&gt;0,SUM($CK$6:CK329),0)</f>
        <v>0</v>
      </c>
      <c r="CM329" s="182" t="str">
        <f t="shared" si="48"/>
        <v/>
      </c>
    </row>
    <row r="330" spans="1:91" ht="13" x14ac:dyDescent="0.3">
      <c r="A330" s="82"/>
      <c r="B330" s="251"/>
      <c r="C330" s="215"/>
      <c r="D330" s="215"/>
      <c r="E330" s="215"/>
      <c r="F330" s="215"/>
      <c r="G330" s="216"/>
      <c r="H330" s="217"/>
      <c r="I330" s="200"/>
      <c r="J330" s="264"/>
      <c r="K330" s="140"/>
      <c r="L330" s="135"/>
      <c r="M330" s="261"/>
      <c r="N330" s="172"/>
      <c r="O330" s="160"/>
      <c r="P330" s="161"/>
      <c r="Q330" s="141"/>
      <c r="R330" s="170"/>
      <c r="S330" s="140"/>
      <c r="T330" s="67"/>
      <c r="U330" s="67"/>
      <c r="V330" s="135"/>
      <c r="W330" s="140"/>
      <c r="X330" s="135"/>
      <c r="Y330" s="134"/>
      <c r="Z330" s="67"/>
      <c r="AA330" s="67"/>
      <c r="AB330" s="135"/>
      <c r="AC330" s="141"/>
      <c r="AD330" s="115"/>
      <c r="AE330" s="115"/>
      <c r="AF330" s="269"/>
      <c r="AG330" s="134"/>
      <c r="AH330" s="67"/>
      <c r="AI330" s="67"/>
      <c r="AJ330" s="135"/>
      <c r="AK330" s="140"/>
      <c r="AL330" s="215"/>
      <c r="AM330" s="215"/>
      <c r="AN330" s="215"/>
      <c r="AO330" s="215"/>
      <c r="AP330" s="271"/>
      <c r="AQ330" s="273"/>
      <c r="AR330" s="140"/>
      <c r="AS330" s="271"/>
      <c r="AT330" s="140"/>
      <c r="AU330" s="215"/>
      <c r="AV330" s="215"/>
      <c r="AW330" s="215"/>
      <c r="AX330" s="271"/>
      <c r="AY330" s="277"/>
      <c r="AZ330" s="218"/>
      <c r="BA330" s="218"/>
      <c r="BB330" s="332"/>
      <c r="BC330" s="134"/>
      <c r="BD330" s="67"/>
      <c r="BE330" s="199"/>
      <c r="BF330" s="280"/>
      <c r="BG330" s="261"/>
      <c r="BH330" s="271"/>
      <c r="BI330" s="140"/>
      <c r="BJ330" s="271"/>
      <c r="BK330" s="140"/>
      <c r="BL330" s="215"/>
      <c r="BM330" s="215"/>
      <c r="BN330" s="215"/>
      <c r="BO330" s="271"/>
      <c r="BP330" s="134"/>
      <c r="BQ330" s="67"/>
      <c r="BR330" s="67"/>
      <c r="BS330" s="135"/>
      <c r="BT330" s="134"/>
      <c r="BU330" s="67"/>
      <c r="BV330" s="199"/>
      <c r="BW330" s="280"/>
      <c r="BX330" s="334" t="str">
        <f t="shared" si="44"/>
        <v/>
      </c>
      <c r="BY330" s="134"/>
      <c r="BZ330" s="67"/>
      <c r="CA330" s="67"/>
      <c r="CB330" s="67"/>
      <c r="CC330" s="67"/>
      <c r="CD330" s="252" t="str">
        <f t="shared" si="45"/>
        <v/>
      </c>
      <c r="CE330" s="197" t="str">
        <f t="shared" si="46"/>
        <v/>
      </c>
      <c r="CF330" s="327" t="str">
        <f t="shared" si="47"/>
        <v/>
      </c>
      <c r="CG330" s="72" t="str">
        <f t="shared" si="41"/>
        <v/>
      </c>
      <c r="CH330" s="95"/>
      <c r="CI330" s="27" t="e">
        <f>VLOOKUP(B330,Facility_Information!$B$6:$O$136,14,FALSE)</f>
        <v>#N/A</v>
      </c>
      <c r="CJ330">
        <f t="shared" si="42"/>
        <v>0</v>
      </c>
      <c r="CK330">
        <f t="shared" si="43"/>
        <v>0</v>
      </c>
      <c r="CL330">
        <f>IF(CK330&gt;0,SUM($CK$6:CK330),0)</f>
        <v>0</v>
      </c>
      <c r="CM330" s="182" t="str">
        <f t="shared" si="48"/>
        <v/>
      </c>
    </row>
    <row r="331" spans="1:91" ht="13" x14ac:dyDescent="0.3">
      <c r="A331" s="82"/>
      <c r="B331" s="251"/>
      <c r="C331" s="215"/>
      <c r="D331" s="215"/>
      <c r="E331" s="215"/>
      <c r="F331" s="215"/>
      <c r="G331" s="216"/>
      <c r="H331" s="217"/>
      <c r="I331" s="200"/>
      <c r="J331" s="264"/>
      <c r="K331" s="140"/>
      <c r="L331" s="135"/>
      <c r="M331" s="261"/>
      <c r="N331" s="172"/>
      <c r="O331" s="160"/>
      <c r="P331" s="161"/>
      <c r="Q331" s="141"/>
      <c r="R331" s="170"/>
      <c r="S331" s="140"/>
      <c r="T331" s="67"/>
      <c r="U331" s="67"/>
      <c r="V331" s="135"/>
      <c r="W331" s="140"/>
      <c r="X331" s="135"/>
      <c r="Y331" s="134"/>
      <c r="Z331" s="67"/>
      <c r="AA331" s="67"/>
      <c r="AB331" s="135"/>
      <c r="AC331" s="141"/>
      <c r="AD331" s="115"/>
      <c r="AE331" s="115"/>
      <c r="AF331" s="269"/>
      <c r="AG331" s="134"/>
      <c r="AH331" s="67"/>
      <c r="AI331" s="67"/>
      <c r="AJ331" s="135"/>
      <c r="AK331" s="140"/>
      <c r="AL331" s="215"/>
      <c r="AM331" s="215"/>
      <c r="AN331" s="215"/>
      <c r="AO331" s="215"/>
      <c r="AP331" s="271"/>
      <c r="AQ331" s="273"/>
      <c r="AR331" s="140"/>
      <c r="AS331" s="271"/>
      <c r="AT331" s="140"/>
      <c r="AU331" s="215"/>
      <c r="AV331" s="215"/>
      <c r="AW331" s="215"/>
      <c r="AX331" s="271"/>
      <c r="AY331" s="277"/>
      <c r="AZ331" s="218"/>
      <c r="BA331" s="218"/>
      <c r="BB331" s="332"/>
      <c r="BC331" s="134"/>
      <c r="BD331" s="67"/>
      <c r="BE331" s="199"/>
      <c r="BF331" s="280"/>
      <c r="BG331" s="261"/>
      <c r="BH331" s="271"/>
      <c r="BI331" s="140"/>
      <c r="BJ331" s="271"/>
      <c r="BK331" s="140"/>
      <c r="BL331" s="215"/>
      <c r="BM331" s="215"/>
      <c r="BN331" s="215"/>
      <c r="BO331" s="271"/>
      <c r="BP331" s="134"/>
      <c r="BQ331" s="67"/>
      <c r="BR331" s="67"/>
      <c r="BS331" s="135"/>
      <c r="BT331" s="134"/>
      <c r="BU331" s="67"/>
      <c r="BV331" s="199"/>
      <c r="BW331" s="280"/>
      <c r="BX331" s="334" t="str">
        <f t="shared" si="44"/>
        <v/>
      </c>
      <c r="BY331" s="134"/>
      <c r="BZ331" s="67"/>
      <c r="CA331" s="67"/>
      <c r="CB331" s="67"/>
      <c r="CC331" s="67"/>
      <c r="CD331" s="252" t="str">
        <f t="shared" si="45"/>
        <v/>
      </c>
      <c r="CE331" s="197" t="str">
        <f t="shared" si="46"/>
        <v/>
      </c>
      <c r="CF331" s="327" t="str">
        <f t="shared" si="47"/>
        <v/>
      </c>
      <c r="CG331" s="72" t="str">
        <f t="shared" si="41"/>
        <v/>
      </c>
      <c r="CH331" s="95"/>
      <c r="CI331" s="27" t="e">
        <f>VLOOKUP(B331,Facility_Information!$B$6:$O$136,14,FALSE)</f>
        <v>#N/A</v>
      </c>
      <c r="CJ331">
        <f t="shared" si="42"/>
        <v>0</v>
      </c>
      <c r="CK331">
        <f t="shared" si="43"/>
        <v>0</v>
      </c>
      <c r="CL331">
        <f>IF(CK331&gt;0,SUM($CK$6:CK331),0)</f>
        <v>0</v>
      </c>
      <c r="CM331" s="182" t="str">
        <f t="shared" si="48"/>
        <v/>
      </c>
    </row>
    <row r="332" spans="1:91" ht="13" x14ac:dyDescent="0.3">
      <c r="A332" s="82"/>
      <c r="B332" s="251"/>
      <c r="C332" s="215"/>
      <c r="D332" s="215"/>
      <c r="E332" s="215"/>
      <c r="F332" s="215"/>
      <c r="G332" s="216"/>
      <c r="H332" s="217"/>
      <c r="I332" s="200"/>
      <c r="J332" s="264"/>
      <c r="K332" s="140"/>
      <c r="L332" s="135"/>
      <c r="M332" s="261"/>
      <c r="N332" s="172"/>
      <c r="O332" s="160"/>
      <c r="P332" s="161"/>
      <c r="Q332" s="141"/>
      <c r="R332" s="170"/>
      <c r="S332" s="140"/>
      <c r="T332" s="67"/>
      <c r="U332" s="67"/>
      <c r="V332" s="135"/>
      <c r="W332" s="140"/>
      <c r="X332" s="135"/>
      <c r="Y332" s="134"/>
      <c r="Z332" s="67"/>
      <c r="AA332" s="67"/>
      <c r="AB332" s="135"/>
      <c r="AC332" s="141"/>
      <c r="AD332" s="115"/>
      <c r="AE332" s="115"/>
      <c r="AF332" s="269"/>
      <c r="AG332" s="134"/>
      <c r="AH332" s="67"/>
      <c r="AI332" s="67"/>
      <c r="AJ332" s="135"/>
      <c r="AK332" s="140"/>
      <c r="AL332" s="215"/>
      <c r="AM332" s="215"/>
      <c r="AN332" s="215"/>
      <c r="AO332" s="215"/>
      <c r="AP332" s="271"/>
      <c r="AQ332" s="273"/>
      <c r="AR332" s="140"/>
      <c r="AS332" s="271"/>
      <c r="AT332" s="140"/>
      <c r="AU332" s="215"/>
      <c r="AV332" s="215"/>
      <c r="AW332" s="215"/>
      <c r="AX332" s="271"/>
      <c r="AY332" s="277"/>
      <c r="AZ332" s="218"/>
      <c r="BA332" s="218"/>
      <c r="BB332" s="332"/>
      <c r="BC332" s="134"/>
      <c r="BD332" s="67"/>
      <c r="BE332" s="199"/>
      <c r="BF332" s="280"/>
      <c r="BG332" s="261"/>
      <c r="BH332" s="271"/>
      <c r="BI332" s="140"/>
      <c r="BJ332" s="271"/>
      <c r="BK332" s="140"/>
      <c r="BL332" s="215"/>
      <c r="BM332" s="215"/>
      <c r="BN332" s="215"/>
      <c r="BO332" s="271"/>
      <c r="BP332" s="134"/>
      <c r="BQ332" s="67"/>
      <c r="BR332" s="67"/>
      <c r="BS332" s="135"/>
      <c r="BT332" s="134"/>
      <c r="BU332" s="67"/>
      <c r="BV332" s="199"/>
      <c r="BW332" s="280"/>
      <c r="BX332" s="334" t="str">
        <f t="shared" si="44"/>
        <v/>
      </c>
      <c r="BY332" s="134"/>
      <c r="BZ332" s="67"/>
      <c r="CA332" s="67"/>
      <c r="CB332" s="67"/>
      <c r="CC332" s="67"/>
      <c r="CD332" s="252" t="str">
        <f t="shared" si="45"/>
        <v/>
      </c>
      <c r="CE332" s="197" t="str">
        <f t="shared" si="46"/>
        <v/>
      </c>
      <c r="CF332" s="327" t="str">
        <f t="shared" si="47"/>
        <v/>
      </c>
      <c r="CG332" s="72" t="str">
        <f t="shared" ref="CG332:CG395" si="49">IF(COUNTA(BG332:BV332)&gt;0,1,"")</f>
        <v/>
      </c>
      <c r="CH332" s="95"/>
      <c r="CI332" s="27" t="e">
        <f>VLOOKUP(B332,Facility_Information!$B$6:$O$136,14,FALSE)</f>
        <v>#N/A</v>
      </c>
      <c r="CJ332">
        <f t="shared" si="42"/>
        <v>0</v>
      </c>
      <c r="CK332">
        <f t="shared" si="43"/>
        <v>0</v>
      </c>
      <c r="CL332">
        <f>IF(CK332&gt;0,SUM($CK$6:CK332),0)</f>
        <v>0</v>
      </c>
      <c r="CM332" s="182" t="str">
        <f t="shared" si="48"/>
        <v/>
      </c>
    </row>
    <row r="333" spans="1:91" ht="13" x14ac:dyDescent="0.3">
      <c r="A333" s="82"/>
      <c r="B333" s="251"/>
      <c r="C333" s="215"/>
      <c r="D333" s="215"/>
      <c r="E333" s="215"/>
      <c r="F333" s="215"/>
      <c r="G333" s="216"/>
      <c r="H333" s="217"/>
      <c r="I333" s="200"/>
      <c r="J333" s="264"/>
      <c r="K333" s="140"/>
      <c r="L333" s="135"/>
      <c r="M333" s="261"/>
      <c r="N333" s="172"/>
      <c r="O333" s="160"/>
      <c r="P333" s="161"/>
      <c r="Q333" s="141"/>
      <c r="R333" s="170"/>
      <c r="S333" s="140"/>
      <c r="T333" s="67"/>
      <c r="U333" s="67"/>
      <c r="V333" s="135"/>
      <c r="W333" s="140"/>
      <c r="X333" s="135"/>
      <c r="Y333" s="134"/>
      <c r="Z333" s="67"/>
      <c r="AA333" s="67"/>
      <c r="AB333" s="135"/>
      <c r="AC333" s="141"/>
      <c r="AD333" s="115"/>
      <c r="AE333" s="115"/>
      <c r="AF333" s="269"/>
      <c r="AG333" s="134"/>
      <c r="AH333" s="67"/>
      <c r="AI333" s="67"/>
      <c r="AJ333" s="135"/>
      <c r="AK333" s="140"/>
      <c r="AL333" s="215"/>
      <c r="AM333" s="215"/>
      <c r="AN333" s="215"/>
      <c r="AO333" s="215"/>
      <c r="AP333" s="271"/>
      <c r="AQ333" s="273"/>
      <c r="AR333" s="140"/>
      <c r="AS333" s="271"/>
      <c r="AT333" s="140"/>
      <c r="AU333" s="215"/>
      <c r="AV333" s="215"/>
      <c r="AW333" s="215"/>
      <c r="AX333" s="271"/>
      <c r="AY333" s="277"/>
      <c r="AZ333" s="218"/>
      <c r="BA333" s="218"/>
      <c r="BB333" s="332"/>
      <c r="BC333" s="134"/>
      <c r="BD333" s="67"/>
      <c r="BE333" s="199"/>
      <c r="BF333" s="280"/>
      <c r="BG333" s="261"/>
      <c r="BH333" s="271"/>
      <c r="BI333" s="140"/>
      <c r="BJ333" s="271"/>
      <c r="BK333" s="140"/>
      <c r="BL333" s="215"/>
      <c r="BM333" s="215"/>
      <c r="BN333" s="215"/>
      <c r="BO333" s="271"/>
      <c r="BP333" s="134"/>
      <c r="BQ333" s="67"/>
      <c r="BR333" s="67"/>
      <c r="BS333" s="135"/>
      <c r="BT333" s="134"/>
      <c r="BU333" s="67"/>
      <c r="BV333" s="199"/>
      <c r="BW333" s="280"/>
      <c r="BX333" s="334" t="str">
        <f t="shared" si="44"/>
        <v/>
      </c>
      <c r="BY333" s="134"/>
      <c r="BZ333" s="67"/>
      <c r="CA333" s="67"/>
      <c r="CB333" s="67"/>
      <c r="CC333" s="67"/>
      <c r="CD333" s="252" t="str">
        <f t="shared" si="45"/>
        <v/>
      </c>
      <c r="CE333" s="197" t="str">
        <f t="shared" si="46"/>
        <v/>
      </c>
      <c r="CF333" s="327" t="str">
        <f t="shared" si="47"/>
        <v/>
      </c>
      <c r="CG333" s="72" t="str">
        <f t="shared" si="49"/>
        <v/>
      </c>
      <c r="CH333" s="95"/>
      <c r="CI333" s="27" t="e">
        <f>VLOOKUP(B333,Facility_Information!$B$6:$O$136,14,FALSE)</f>
        <v>#N/A</v>
      </c>
      <c r="CJ333">
        <f t="shared" si="42"/>
        <v>0</v>
      </c>
      <c r="CK333">
        <f t="shared" si="43"/>
        <v>0</v>
      </c>
      <c r="CL333">
        <f>IF(CK333&gt;0,SUM($CK$6:CK333),0)</f>
        <v>0</v>
      </c>
      <c r="CM333" s="182" t="str">
        <f t="shared" si="48"/>
        <v/>
      </c>
    </row>
    <row r="334" spans="1:91" ht="13" x14ac:dyDescent="0.3">
      <c r="A334" s="82"/>
      <c r="B334" s="251"/>
      <c r="C334" s="215"/>
      <c r="D334" s="215"/>
      <c r="E334" s="215"/>
      <c r="F334" s="215"/>
      <c r="G334" s="216"/>
      <c r="H334" s="217"/>
      <c r="I334" s="200"/>
      <c r="J334" s="264"/>
      <c r="K334" s="140"/>
      <c r="L334" s="135"/>
      <c r="M334" s="261"/>
      <c r="N334" s="172"/>
      <c r="O334" s="160"/>
      <c r="P334" s="161"/>
      <c r="Q334" s="141"/>
      <c r="R334" s="170"/>
      <c r="S334" s="140"/>
      <c r="T334" s="67"/>
      <c r="U334" s="67"/>
      <c r="V334" s="135"/>
      <c r="W334" s="140"/>
      <c r="X334" s="135"/>
      <c r="Y334" s="134"/>
      <c r="Z334" s="67"/>
      <c r="AA334" s="67"/>
      <c r="AB334" s="135"/>
      <c r="AC334" s="141"/>
      <c r="AD334" s="115"/>
      <c r="AE334" s="115"/>
      <c r="AF334" s="269"/>
      <c r="AG334" s="134"/>
      <c r="AH334" s="67"/>
      <c r="AI334" s="67"/>
      <c r="AJ334" s="135"/>
      <c r="AK334" s="140"/>
      <c r="AL334" s="215"/>
      <c r="AM334" s="215"/>
      <c r="AN334" s="215"/>
      <c r="AO334" s="215"/>
      <c r="AP334" s="271"/>
      <c r="AQ334" s="273"/>
      <c r="AR334" s="140"/>
      <c r="AS334" s="271"/>
      <c r="AT334" s="140"/>
      <c r="AU334" s="215"/>
      <c r="AV334" s="215"/>
      <c r="AW334" s="215"/>
      <c r="AX334" s="271"/>
      <c r="AY334" s="277"/>
      <c r="AZ334" s="218"/>
      <c r="BA334" s="218"/>
      <c r="BB334" s="332"/>
      <c r="BC334" s="134"/>
      <c r="BD334" s="67"/>
      <c r="BE334" s="199"/>
      <c r="BF334" s="280"/>
      <c r="BG334" s="261"/>
      <c r="BH334" s="271"/>
      <c r="BI334" s="140"/>
      <c r="BJ334" s="271"/>
      <c r="BK334" s="140"/>
      <c r="BL334" s="215"/>
      <c r="BM334" s="215"/>
      <c r="BN334" s="215"/>
      <c r="BO334" s="271"/>
      <c r="BP334" s="134"/>
      <c r="BQ334" s="67"/>
      <c r="BR334" s="67"/>
      <c r="BS334" s="135"/>
      <c r="BT334" s="134"/>
      <c r="BU334" s="67"/>
      <c r="BV334" s="199"/>
      <c r="BW334" s="280"/>
      <c r="BX334" s="334" t="str">
        <f t="shared" si="44"/>
        <v/>
      </c>
      <c r="BY334" s="134"/>
      <c r="BZ334" s="67"/>
      <c r="CA334" s="67"/>
      <c r="CB334" s="67"/>
      <c r="CC334" s="67"/>
      <c r="CD334" s="252" t="str">
        <f t="shared" si="45"/>
        <v/>
      </c>
      <c r="CE334" s="197" t="str">
        <f t="shared" si="46"/>
        <v/>
      </c>
      <c r="CF334" s="327" t="str">
        <f t="shared" si="47"/>
        <v/>
      </c>
      <c r="CG334" s="72" t="str">
        <f t="shared" si="49"/>
        <v/>
      </c>
      <c r="CH334" s="95"/>
      <c r="CI334" s="27" t="e">
        <f>VLOOKUP(B334,Facility_Information!$B$6:$O$136,14,FALSE)</f>
        <v>#N/A</v>
      </c>
      <c r="CJ334">
        <f t="shared" si="42"/>
        <v>0</v>
      </c>
      <c r="CK334">
        <f t="shared" si="43"/>
        <v>0</v>
      </c>
      <c r="CL334">
        <f>IF(CK334&gt;0,SUM($CK$6:CK334),0)</f>
        <v>0</v>
      </c>
      <c r="CM334" s="182" t="str">
        <f t="shared" si="48"/>
        <v/>
      </c>
    </row>
    <row r="335" spans="1:91" ht="13" x14ac:dyDescent="0.3">
      <c r="A335" s="82"/>
      <c r="B335" s="251"/>
      <c r="C335" s="215"/>
      <c r="D335" s="215"/>
      <c r="E335" s="215"/>
      <c r="F335" s="215"/>
      <c r="G335" s="216"/>
      <c r="H335" s="217"/>
      <c r="I335" s="200"/>
      <c r="J335" s="264"/>
      <c r="K335" s="140"/>
      <c r="L335" s="135"/>
      <c r="M335" s="261"/>
      <c r="N335" s="172"/>
      <c r="O335" s="160"/>
      <c r="P335" s="161"/>
      <c r="Q335" s="141"/>
      <c r="R335" s="170"/>
      <c r="S335" s="140"/>
      <c r="T335" s="67"/>
      <c r="U335" s="67"/>
      <c r="V335" s="135"/>
      <c r="W335" s="140"/>
      <c r="X335" s="135"/>
      <c r="Y335" s="134"/>
      <c r="Z335" s="67"/>
      <c r="AA335" s="67"/>
      <c r="AB335" s="135"/>
      <c r="AC335" s="141"/>
      <c r="AD335" s="115"/>
      <c r="AE335" s="115"/>
      <c r="AF335" s="269"/>
      <c r="AG335" s="134"/>
      <c r="AH335" s="67"/>
      <c r="AI335" s="67"/>
      <c r="AJ335" s="135"/>
      <c r="AK335" s="140"/>
      <c r="AL335" s="215"/>
      <c r="AM335" s="215"/>
      <c r="AN335" s="215"/>
      <c r="AO335" s="215"/>
      <c r="AP335" s="271"/>
      <c r="AQ335" s="273"/>
      <c r="AR335" s="140"/>
      <c r="AS335" s="271"/>
      <c r="AT335" s="140"/>
      <c r="AU335" s="215"/>
      <c r="AV335" s="215"/>
      <c r="AW335" s="215"/>
      <c r="AX335" s="271"/>
      <c r="AY335" s="277"/>
      <c r="AZ335" s="218"/>
      <c r="BA335" s="218"/>
      <c r="BB335" s="332"/>
      <c r="BC335" s="134"/>
      <c r="BD335" s="67"/>
      <c r="BE335" s="199"/>
      <c r="BF335" s="280"/>
      <c r="BG335" s="261"/>
      <c r="BH335" s="271"/>
      <c r="BI335" s="140"/>
      <c r="BJ335" s="271"/>
      <c r="BK335" s="140"/>
      <c r="BL335" s="215"/>
      <c r="BM335" s="215"/>
      <c r="BN335" s="215"/>
      <c r="BO335" s="271"/>
      <c r="BP335" s="134"/>
      <c r="BQ335" s="67"/>
      <c r="BR335" s="67"/>
      <c r="BS335" s="135"/>
      <c r="BT335" s="134"/>
      <c r="BU335" s="67"/>
      <c r="BV335" s="199"/>
      <c r="BW335" s="280"/>
      <c r="BX335" s="334" t="str">
        <f t="shared" si="44"/>
        <v/>
      </c>
      <c r="BY335" s="134"/>
      <c r="BZ335" s="67"/>
      <c r="CA335" s="67"/>
      <c r="CB335" s="67"/>
      <c r="CC335" s="67"/>
      <c r="CD335" s="252" t="str">
        <f t="shared" si="45"/>
        <v/>
      </c>
      <c r="CE335" s="197" t="str">
        <f t="shared" si="46"/>
        <v/>
      </c>
      <c r="CF335" s="327" t="str">
        <f t="shared" si="47"/>
        <v/>
      </c>
      <c r="CG335" s="72" t="str">
        <f t="shared" si="49"/>
        <v/>
      </c>
      <c r="CH335" s="95"/>
      <c r="CI335" s="27" t="e">
        <f>VLOOKUP(B335,Facility_Information!$B$6:$O$136,14,FALSE)</f>
        <v>#N/A</v>
      </c>
      <c r="CJ335">
        <f t="shared" si="42"/>
        <v>0</v>
      </c>
      <c r="CK335">
        <f t="shared" si="43"/>
        <v>0</v>
      </c>
      <c r="CL335">
        <f>IF(CK335&gt;0,SUM($CK$6:CK335),0)</f>
        <v>0</v>
      </c>
      <c r="CM335" s="182" t="str">
        <f t="shared" si="48"/>
        <v/>
      </c>
    </row>
    <row r="336" spans="1:91" ht="13" x14ac:dyDescent="0.3">
      <c r="A336" s="82"/>
      <c r="B336" s="251"/>
      <c r="C336" s="215"/>
      <c r="D336" s="215"/>
      <c r="E336" s="215"/>
      <c r="F336" s="215"/>
      <c r="G336" s="216"/>
      <c r="H336" s="217"/>
      <c r="I336" s="200"/>
      <c r="J336" s="264"/>
      <c r="K336" s="140"/>
      <c r="L336" s="135"/>
      <c r="M336" s="261"/>
      <c r="N336" s="172"/>
      <c r="O336" s="160"/>
      <c r="P336" s="161"/>
      <c r="Q336" s="141"/>
      <c r="R336" s="170"/>
      <c r="S336" s="140"/>
      <c r="T336" s="67"/>
      <c r="U336" s="67"/>
      <c r="V336" s="135"/>
      <c r="W336" s="140"/>
      <c r="X336" s="135"/>
      <c r="Y336" s="134"/>
      <c r="Z336" s="67"/>
      <c r="AA336" s="67"/>
      <c r="AB336" s="135"/>
      <c r="AC336" s="141"/>
      <c r="AD336" s="115"/>
      <c r="AE336" s="115"/>
      <c r="AF336" s="269"/>
      <c r="AG336" s="134"/>
      <c r="AH336" s="67"/>
      <c r="AI336" s="67"/>
      <c r="AJ336" s="135"/>
      <c r="AK336" s="140"/>
      <c r="AL336" s="215"/>
      <c r="AM336" s="215"/>
      <c r="AN336" s="215"/>
      <c r="AO336" s="215"/>
      <c r="AP336" s="271"/>
      <c r="AQ336" s="273"/>
      <c r="AR336" s="140"/>
      <c r="AS336" s="271"/>
      <c r="AT336" s="140"/>
      <c r="AU336" s="215"/>
      <c r="AV336" s="215"/>
      <c r="AW336" s="215"/>
      <c r="AX336" s="271"/>
      <c r="AY336" s="277"/>
      <c r="AZ336" s="218"/>
      <c r="BA336" s="218"/>
      <c r="BB336" s="332"/>
      <c r="BC336" s="134"/>
      <c r="BD336" s="67"/>
      <c r="BE336" s="199"/>
      <c r="BF336" s="280"/>
      <c r="BG336" s="261"/>
      <c r="BH336" s="271"/>
      <c r="BI336" s="140"/>
      <c r="BJ336" s="271"/>
      <c r="BK336" s="140"/>
      <c r="BL336" s="215"/>
      <c r="BM336" s="215"/>
      <c r="BN336" s="215"/>
      <c r="BO336" s="271"/>
      <c r="BP336" s="134"/>
      <c r="BQ336" s="67"/>
      <c r="BR336" s="67"/>
      <c r="BS336" s="135"/>
      <c r="BT336" s="134"/>
      <c r="BU336" s="67"/>
      <c r="BV336" s="199"/>
      <c r="BW336" s="280"/>
      <c r="BX336" s="334" t="str">
        <f t="shared" si="44"/>
        <v/>
      </c>
      <c r="BY336" s="134"/>
      <c r="BZ336" s="67"/>
      <c r="CA336" s="67"/>
      <c r="CB336" s="67"/>
      <c r="CC336" s="67"/>
      <c r="CD336" s="252" t="str">
        <f t="shared" si="45"/>
        <v/>
      </c>
      <c r="CE336" s="197" t="str">
        <f t="shared" si="46"/>
        <v/>
      </c>
      <c r="CF336" s="327" t="str">
        <f t="shared" si="47"/>
        <v/>
      </c>
      <c r="CG336" s="72" t="str">
        <f t="shared" si="49"/>
        <v/>
      </c>
      <c r="CH336" s="95"/>
      <c r="CI336" s="27" t="e">
        <f>VLOOKUP(B336,Facility_Information!$B$6:$O$136,14,FALSE)</f>
        <v>#N/A</v>
      </c>
      <c r="CJ336">
        <f t="shared" si="42"/>
        <v>0</v>
      </c>
      <c r="CK336">
        <f t="shared" si="43"/>
        <v>0</v>
      </c>
      <c r="CL336">
        <f>IF(CK336&gt;0,SUM($CK$6:CK336),0)</f>
        <v>0</v>
      </c>
      <c r="CM336" s="182" t="str">
        <f t="shared" si="48"/>
        <v/>
      </c>
    </row>
    <row r="337" spans="1:91" ht="13" x14ac:dyDescent="0.3">
      <c r="A337" s="82"/>
      <c r="B337" s="251"/>
      <c r="C337" s="215"/>
      <c r="D337" s="215"/>
      <c r="E337" s="215"/>
      <c r="F337" s="215"/>
      <c r="G337" s="216"/>
      <c r="H337" s="217"/>
      <c r="I337" s="200"/>
      <c r="J337" s="264"/>
      <c r="K337" s="140"/>
      <c r="L337" s="135"/>
      <c r="M337" s="261"/>
      <c r="N337" s="172"/>
      <c r="O337" s="160"/>
      <c r="P337" s="161"/>
      <c r="Q337" s="141"/>
      <c r="R337" s="170"/>
      <c r="S337" s="140"/>
      <c r="T337" s="67"/>
      <c r="U337" s="67"/>
      <c r="V337" s="135"/>
      <c r="W337" s="140"/>
      <c r="X337" s="135"/>
      <c r="Y337" s="134"/>
      <c r="Z337" s="67"/>
      <c r="AA337" s="67"/>
      <c r="AB337" s="135"/>
      <c r="AC337" s="141"/>
      <c r="AD337" s="115"/>
      <c r="AE337" s="115"/>
      <c r="AF337" s="269"/>
      <c r="AG337" s="134"/>
      <c r="AH337" s="67"/>
      <c r="AI337" s="67"/>
      <c r="AJ337" s="135"/>
      <c r="AK337" s="140"/>
      <c r="AL337" s="215"/>
      <c r="AM337" s="215"/>
      <c r="AN337" s="215"/>
      <c r="AO337" s="215"/>
      <c r="AP337" s="271"/>
      <c r="AQ337" s="273"/>
      <c r="AR337" s="140"/>
      <c r="AS337" s="271"/>
      <c r="AT337" s="140"/>
      <c r="AU337" s="215"/>
      <c r="AV337" s="215"/>
      <c r="AW337" s="215"/>
      <c r="AX337" s="271"/>
      <c r="AY337" s="277"/>
      <c r="AZ337" s="218"/>
      <c r="BA337" s="218"/>
      <c r="BB337" s="332"/>
      <c r="BC337" s="134"/>
      <c r="BD337" s="67"/>
      <c r="BE337" s="199"/>
      <c r="BF337" s="280"/>
      <c r="BG337" s="261"/>
      <c r="BH337" s="271"/>
      <c r="BI337" s="140"/>
      <c r="BJ337" s="271"/>
      <c r="BK337" s="140"/>
      <c r="BL337" s="215"/>
      <c r="BM337" s="215"/>
      <c r="BN337" s="215"/>
      <c r="BO337" s="271"/>
      <c r="BP337" s="134"/>
      <c r="BQ337" s="67"/>
      <c r="BR337" s="67"/>
      <c r="BS337" s="135"/>
      <c r="BT337" s="134"/>
      <c r="BU337" s="67"/>
      <c r="BV337" s="199"/>
      <c r="BW337" s="280"/>
      <c r="BX337" s="334" t="str">
        <f t="shared" si="44"/>
        <v/>
      </c>
      <c r="BY337" s="134"/>
      <c r="BZ337" s="67"/>
      <c r="CA337" s="67"/>
      <c r="CB337" s="67"/>
      <c r="CC337" s="67"/>
      <c r="CD337" s="252" t="str">
        <f t="shared" si="45"/>
        <v/>
      </c>
      <c r="CE337" s="197" t="str">
        <f t="shared" si="46"/>
        <v/>
      </c>
      <c r="CF337" s="327" t="str">
        <f t="shared" si="47"/>
        <v/>
      </c>
      <c r="CG337" s="72" t="str">
        <f t="shared" si="49"/>
        <v/>
      </c>
      <c r="CH337" s="95"/>
      <c r="CI337" s="27" t="e">
        <f>VLOOKUP(B337,Facility_Information!$B$6:$O$136,14,FALSE)</f>
        <v>#N/A</v>
      </c>
      <c r="CJ337">
        <f t="shared" si="42"/>
        <v>0</v>
      </c>
      <c r="CK337">
        <f t="shared" si="43"/>
        <v>0</v>
      </c>
      <c r="CL337">
        <f>IF(CK337&gt;0,SUM($CK$6:CK337),0)</f>
        <v>0</v>
      </c>
      <c r="CM337" s="182" t="str">
        <f t="shared" si="48"/>
        <v/>
      </c>
    </row>
    <row r="338" spans="1:91" ht="13" x14ac:dyDescent="0.3">
      <c r="A338" s="82"/>
      <c r="B338" s="251"/>
      <c r="C338" s="215"/>
      <c r="D338" s="215"/>
      <c r="E338" s="215"/>
      <c r="F338" s="215"/>
      <c r="G338" s="216"/>
      <c r="H338" s="217"/>
      <c r="I338" s="200"/>
      <c r="J338" s="264"/>
      <c r="K338" s="140"/>
      <c r="L338" s="135"/>
      <c r="M338" s="261"/>
      <c r="N338" s="172"/>
      <c r="O338" s="160"/>
      <c r="P338" s="161"/>
      <c r="Q338" s="141"/>
      <c r="R338" s="170"/>
      <c r="S338" s="140"/>
      <c r="T338" s="67"/>
      <c r="U338" s="67"/>
      <c r="V338" s="135"/>
      <c r="W338" s="140"/>
      <c r="X338" s="135"/>
      <c r="Y338" s="134"/>
      <c r="Z338" s="67"/>
      <c r="AA338" s="67"/>
      <c r="AB338" s="135"/>
      <c r="AC338" s="141"/>
      <c r="AD338" s="115"/>
      <c r="AE338" s="115"/>
      <c r="AF338" s="269"/>
      <c r="AG338" s="134"/>
      <c r="AH338" s="67"/>
      <c r="AI338" s="67"/>
      <c r="AJ338" s="135"/>
      <c r="AK338" s="140"/>
      <c r="AL338" s="215"/>
      <c r="AM338" s="215"/>
      <c r="AN338" s="215"/>
      <c r="AO338" s="215"/>
      <c r="AP338" s="271"/>
      <c r="AQ338" s="273"/>
      <c r="AR338" s="140"/>
      <c r="AS338" s="271"/>
      <c r="AT338" s="140"/>
      <c r="AU338" s="215"/>
      <c r="AV338" s="215"/>
      <c r="AW338" s="215"/>
      <c r="AX338" s="271"/>
      <c r="AY338" s="277"/>
      <c r="AZ338" s="218"/>
      <c r="BA338" s="218"/>
      <c r="BB338" s="332"/>
      <c r="BC338" s="134"/>
      <c r="BD338" s="67"/>
      <c r="BE338" s="199"/>
      <c r="BF338" s="280"/>
      <c r="BG338" s="261"/>
      <c r="BH338" s="271"/>
      <c r="BI338" s="140"/>
      <c r="BJ338" s="271"/>
      <c r="BK338" s="140"/>
      <c r="BL338" s="215"/>
      <c r="BM338" s="215"/>
      <c r="BN338" s="215"/>
      <c r="BO338" s="271"/>
      <c r="BP338" s="134"/>
      <c r="BQ338" s="67"/>
      <c r="BR338" s="67"/>
      <c r="BS338" s="135"/>
      <c r="BT338" s="134"/>
      <c r="BU338" s="67"/>
      <c r="BV338" s="199"/>
      <c r="BW338" s="280"/>
      <c r="BX338" s="334" t="str">
        <f t="shared" si="44"/>
        <v/>
      </c>
      <c r="BY338" s="134"/>
      <c r="BZ338" s="67"/>
      <c r="CA338" s="67"/>
      <c r="CB338" s="67"/>
      <c r="CC338" s="67"/>
      <c r="CD338" s="252" t="str">
        <f t="shared" si="45"/>
        <v/>
      </c>
      <c r="CE338" s="197" t="str">
        <f t="shared" si="46"/>
        <v/>
      </c>
      <c r="CF338" s="327" t="str">
        <f t="shared" si="47"/>
        <v/>
      </c>
      <c r="CG338" s="72" t="str">
        <f t="shared" si="49"/>
        <v/>
      </c>
      <c r="CH338" s="95"/>
      <c r="CI338" s="27" t="e">
        <f>VLOOKUP(B338,Facility_Information!$B$6:$O$136,14,FALSE)</f>
        <v>#N/A</v>
      </c>
      <c r="CJ338">
        <f t="shared" si="42"/>
        <v>0</v>
      </c>
      <c r="CK338">
        <f t="shared" si="43"/>
        <v>0</v>
      </c>
      <c r="CL338">
        <f>IF(CK338&gt;0,SUM($CK$6:CK338),0)</f>
        <v>0</v>
      </c>
      <c r="CM338" s="182" t="str">
        <f t="shared" si="48"/>
        <v/>
      </c>
    </row>
    <row r="339" spans="1:91" ht="13" x14ac:dyDescent="0.3">
      <c r="A339" s="82"/>
      <c r="B339" s="251"/>
      <c r="C339" s="215"/>
      <c r="D339" s="215"/>
      <c r="E339" s="215"/>
      <c r="F339" s="215"/>
      <c r="G339" s="216"/>
      <c r="H339" s="217"/>
      <c r="I339" s="200"/>
      <c r="J339" s="264"/>
      <c r="K339" s="140"/>
      <c r="L339" s="135"/>
      <c r="M339" s="261"/>
      <c r="N339" s="172"/>
      <c r="O339" s="160"/>
      <c r="P339" s="161"/>
      <c r="Q339" s="141"/>
      <c r="R339" s="170"/>
      <c r="S339" s="140"/>
      <c r="T339" s="67"/>
      <c r="U339" s="67"/>
      <c r="V339" s="135"/>
      <c r="W339" s="140"/>
      <c r="X339" s="135"/>
      <c r="Y339" s="134"/>
      <c r="Z339" s="67"/>
      <c r="AA339" s="67"/>
      <c r="AB339" s="135"/>
      <c r="AC339" s="141"/>
      <c r="AD339" s="115"/>
      <c r="AE339" s="115"/>
      <c r="AF339" s="269"/>
      <c r="AG339" s="134"/>
      <c r="AH339" s="67"/>
      <c r="AI339" s="67"/>
      <c r="AJ339" s="135"/>
      <c r="AK339" s="140"/>
      <c r="AL339" s="215"/>
      <c r="AM339" s="215"/>
      <c r="AN339" s="215"/>
      <c r="AO339" s="215"/>
      <c r="AP339" s="271"/>
      <c r="AQ339" s="273"/>
      <c r="AR339" s="140"/>
      <c r="AS339" s="271"/>
      <c r="AT339" s="140"/>
      <c r="AU339" s="215"/>
      <c r="AV339" s="215"/>
      <c r="AW339" s="215"/>
      <c r="AX339" s="271"/>
      <c r="AY339" s="277"/>
      <c r="AZ339" s="218"/>
      <c r="BA339" s="218"/>
      <c r="BB339" s="332"/>
      <c r="BC339" s="134"/>
      <c r="BD339" s="67"/>
      <c r="BE339" s="199"/>
      <c r="BF339" s="280"/>
      <c r="BG339" s="261"/>
      <c r="BH339" s="271"/>
      <c r="BI339" s="140"/>
      <c r="BJ339" s="271"/>
      <c r="BK339" s="140"/>
      <c r="BL339" s="215"/>
      <c r="BM339" s="215"/>
      <c r="BN339" s="215"/>
      <c r="BO339" s="271"/>
      <c r="BP339" s="134"/>
      <c r="BQ339" s="67"/>
      <c r="BR339" s="67"/>
      <c r="BS339" s="135"/>
      <c r="BT339" s="134"/>
      <c r="BU339" s="67"/>
      <c r="BV339" s="199"/>
      <c r="BW339" s="280"/>
      <c r="BX339" s="334" t="str">
        <f t="shared" si="44"/>
        <v/>
      </c>
      <c r="BY339" s="134"/>
      <c r="BZ339" s="67"/>
      <c r="CA339" s="67"/>
      <c r="CB339" s="67"/>
      <c r="CC339" s="67"/>
      <c r="CD339" s="252" t="str">
        <f t="shared" si="45"/>
        <v/>
      </c>
      <c r="CE339" s="197" t="str">
        <f t="shared" si="46"/>
        <v/>
      </c>
      <c r="CF339" s="327" t="str">
        <f t="shared" si="47"/>
        <v/>
      </c>
      <c r="CG339" s="72" t="str">
        <f t="shared" si="49"/>
        <v/>
      </c>
      <c r="CH339" s="95"/>
      <c r="CI339" s="27" t="e">
        <f>VLOOKUP(B339,Facility_Information!$B$6:$O$136,14,FALSE)</f>
        <v>#N/A</v>
      </c>
      <c r="CJ339">
        <f t="shared" si="42"/>
        <v>0</v>
      </c>
      <c r="CK339">
        <f t="shared" si="43"/>
        <v>0</v>
      </c>
      <c r="CL339">
        <f>IF(CK339&gt;0,SUM($CK$6:CK339),0)</f>
        <v>0</v>
      </c>
      <c r="CM339" s="182" t="str">
        <f t="shared" si="48"/>
        <v/>
      </c>
    </row>
    <row r="340" spans="1:91" ht="13" x14ac:dyDescent="0.3">
      <c r="A340" s="82"/>
      <c r="B340" s="251"/>
      <c r="C340" s="215"/>
      <c r="D340" s="215"/>
      <c r="E340" s="215"/>
      <c r="F340" s="215"/>
      <c r="G340" s="216"/>
      <c r="H340" s="217"/>
      <c r="I340" s="200"/>
      <c r="J340" s="264"/>
      <c r="K340" s="140"/>
      <c r="L340" s="135"/>
      <c r="M340" s="261"/>
      <c r="N340" s="172"/>
      <c r="O340" s="160"/>
      <c r="P340" s="161"/>
      <c r="Q340" s="141"/>
      <c r="R340" s="170"/>
      <c r="S340" s="140"/>
      <c r="T340" s="67"/>
      <c r="U340" s="67"/>
      <c r="V340" s="135"/>
      <c r="W340" s="140"/>
      <c r="X340" s="135"/>
      <c r="Y340" s="134"/>
      <c r="Z340" s="67"/>
      <c r="AA340" s="67"/>
      <c r="AB340" s="135"/>
      <c r="AC340" s="141"/>
      <c r="AD340" s="115"/>
      <c r="AE340" s="115"/>
      <c r="AF340" s="269"/>
      <c r="AG340" s="134"/>
      <c r="AH340" s="67"/>
      <c r="AI340" s="67"/>
      <c r="AJ340" s="135"/>
      <c r="AK340" s="140"/>
      <c r="AL340" s="215"/>
      <c r="AM340" s="215"/>
      <c r="AN340" s="215"/>
      <c r="AO340" s="215"/>
      <c r="AP340" s="271"/>
      <c r="AQ340" s="273"/>
      <c r="AR340" s="140"/>
      <c r="AS340" s="271"/>
      <c r="AT340" s="140"/>
      <c r="AU340" s="215"/>
      <c r="AV340" s="215"/>
      <c r="AW340" s="215"/>
      <c r="AX340" s="271"/>
      <c r="AY340" s="277"/>
      <c r="AZ340" s="218"/>
      <c r="BA340" s="218"/>
      <c r="BB340" s="332"/>
      <c r="BC340" s="134"/>
      <c r="BD340" s="67"/>
      <c r="BE340" s="199"/>
      <c r="BF340" s="280"/>
      <c r="BG340" s="261"/>
      <c r="BH340" s="271"/>
      <c r="BI340" s="140"/>
      <c r="BJ340" s="271"/>
      <c r="BK340" s="140"/>
      <c r="BL340" s="215"/>
      <c r="BM340" s="215"/>
      <c r="BN340" s="215"/>
      <c r="BO340" s="271"/>
      <c r="BP340" s="134"/>
      <c r="BQ340" s="67"/>
      <c r="BR340" s="67"/>
      <c r="BS340" s="135"/>
      <c r="BT340" s="134"/>
      <c r="BU340" s="67"/>
      <c r="BV340" s="199"/>
      <c r="BW340" s="280"/>
      <c r="BX340" s="334" t="str">
        <f t="shared" si="44"/>
        <v/>
      </c>
      <c r="BY340" s="134"/>
      <c r="BZ340" s="67"/>
      <c r="CA340" s="67"/>
      <c r="CB340" s="67"/>
      <c r="CC340" s="67"/>
      <c r="CD340" s="252" t="str">
        <f t="shared" si="45"/>
        <v/>
      </c>
      <c r="CE340" s="197" t="str">
        <f t="shared" si="46"/>
        <v/>
      </c>
      <c r="CF340" s="327" t="str">
        <f t="shared" si="47"/>
        <v/>
      </c>
      <c r="CG340" s="72" t="str">
        <f t="shared" si="49"/>
        <v/>
      </c>
      <c r="CH340" s="95"/>
      <c r="CI340" s="27" t="e">
        <f>VLOOKUP(B340,Facility_Information!$B$6:$O$136,14,FALSE)</f>
        <v>#N/A</v>
      </c>
      <c r="CJ340">
        <f t="shared" si="42"/>
        <v>0</v>
      </c>
      <c r="CK340">
        <f t="shared" si="43"/>
        <v>0</v>
      </c>
      <c r="CL340">
        <f>IF(CK340&gt;0,SUM($CK$6:CK340),0)</f>
        <v>0</v>
      </c>
      <c r="CM340" s="182" t="str">
        <f t="shared" si="48"/>
        <v/>
      </c>
    </row>
    <row r="341" spans="1:91" ht="13" x14ac:dyDescent="0.3">
      <c r="A341" s="82"/>
      <c r="B341" s="251"/>
      <c r="C341" s="215"/>
      <c r="D341" s="215"/>
      <c r="E341" s="215"/>
      <c r="F341" s="215"/>
      <c r="G341" s="216"/>
      <c r="H341" s="217"/>
      <c r="I341" s="200"/>
      <c r="J341" s="264"/>
      <c r="K341" s="140"/>
      <c r="L341" s="135"/>
      <c r="M341" s="261"/>
      <c r="N341" s="172"/>
      <c r="O341" s="160"/>
      <c r="P341" s="161"/>
      <c r="Q341" s="141"/>
      <c r="R341" s="170"/>
      <c r="S341" s="140"/>
      <c r="T341" s="67"/>
      <c r="U341" s="67"/>
      <c r="V341" s="135"/>
      <c r="W341" s="140"/>
      <c r="X341" s="135"/>
      <c r="Y341" s="134"/>
      <c r="Z341" s="67"/>
      <c r="AA341" s="67"/>
      <c r="AB341" s="135"/>
      <c r="AC341" s="141"/>
      <c r="AD341" s="115"/>
      <c r="AE341" s="115"/>
      <c r="AF341" s="269"/>
      <c r="AG341" s="134"/>
      <c r="AH341" s="67"/>
      <c r="AI341" s="67"/>
      <c r="AJ341" s="135"/>
      <c r="AK341" s="140"/>
      <c r="AL341" s="215"/>
      <c r="AM341" s="215"/>
      <c r="AN341" s="215"/>
      <c r="AO341" s="215"/>
      <c r="AP341" s="271"/>
      <c r="AQ341" s="273"/>
      <c r="AR341" s="140"/>
      <c r="AS341" s="271"/>
      <c r="AT341" s="140"/>
      <c r="AU341" s="215"/>
      <c r="AV341" s="215"/>
      <c r="AW341" s="215"/>
      <c r="AX341" s="271"/>
      <c r="AY341" s="277"/>
      <c r="AZ341" s="218"/>
      <c r="BA341" s="218"/>
      <c r="BB341" s="332"/>
      <c r="BC341" s="134"/>
      <c r="BD341" s="67"/>
      <c r="BE341" s="199"/>
      <c r="BF341" s="280"/>
      <c r="BG341" s="261"/>
      <c r="BH341" s="271"/>
      <c r="BI341" s="140"/>
      <c r="BJ341" s="271"/>
      <c r="BK341" s="140"/>
      <c r="BL341" s="215"/>
      <c r="BM341" s="215"/>
      <c r="BN341" s="215"/>
      <c r="BO341" s="271"/>
      <c r="BP341" s="134"/>
      <c r="BQ341" s="67"/>
      <c r="BR341" s="67"/>
      <c r="BS341" s="135"/>
      <c r="BT341" s="134"/>
      <c r="BU341" s="67"/>
      <c r="BV341" s="199"/>
      <c r="BW341" s="280"/>
      <c r="BX341" s="334" t="str">
        <f t="shared" si="44"/>
        <v/>
      </c>
      <c r="BY341" s="134"/>
      <c r="BZ341" s="67"/>
      <c r="CA341" s="67"/>
      <c r="CB341" s="67"/>
      <c r="CC341" s="67"/>
      <c r="CD341" s="252" t="str">
        <f t="shared" si="45"/>
        <v/>
      </c>
      <c r="CE341" s="197" t="str">
        <f t="shared" si="46"/>
        <v/>
      </c>
      <c r="CF341" s="327" t="str">
        <f t="shared" si="47"/>
        <v/>
      </c>
      <c r="CG341" s="72" t="str">
        <f t="shared" si="49"/>
        <v/>
      </c>
      <c r="CH341" s="95"/>
      <c r="CI341" s="27" t="e">
        <f>VLOOKUP(B341,Facility_Information!$B$6:$O$136,14,FALSE)</f>
        <v>#N/A</v>
      </c>
      <c r="CJ341">
        <f t="shared" si="42"/>
        <v>0</v>
      </c>
      <c r="CK341">
        <f t="shared" si="43"/>
        <v>0</v>
      </c>
      <c r="CL341">
        <f>IF(CK341&gt;0,SUM($CK$6:CK341),0)</f>
        <v>0</v>
      </c>
      <c r="CM341" s="182" t="str">
        <f t="shared" si="48"/>
        <v/>
      </c>
    </row>
    <row r="342" spans="1:91" ht="13" x14ac:dyDescent="0.3">
      <c r="A342" s="82"/>
      <c r="B342" s="251"/>
      <c r="C342" s="215"/>
      <c r="D342" s="215"/>
      <c r="E342" s="215"/>
      <c r="F342" s="215"/>
      <c r="G342" s="216"/>
      <c r="H342" s="217"/>
      <c r="I342" s="200"/>
      <c r="J342" s="264"/>
      <c r="K342" s="140"/>
      <c r="L342" s="135"/>
      <c r="M342" s="261"/>
      <c r="N342" s="172"/>
      <c r="O342" s="160"/>
      <c r="P342" s="161"/>
      <c r="Q342" s="141"/>
      <c r="R342" s="170"/>
      <c r="S342" s="140"/>
      <c r="T342" s="67"/>
      <c r="U342" s="67"/>
      <c r="V342" s="135"/>
      <c r="W342" s="140"/>
      <c r="X342" s="135"/>
      <c r="Y342" s="134"/>
      <c r="Z342" s="67"/>
      <c r="AA342" s="67"/>
      <c r="AB342" s="135"/>
      <c r="AC342" s="141"/>
      <c r="AD342" s="115"/>
      <c r="AE342" s="115"/>
      <c r="AF342" s="269"/>
      <c r="AG342" s="134"/>
      <c r="AH342" s="67"/>
      <c r="AI342" s="67"/>
      <c r="AJ342" s="135"/>
      <c r="AK342" s="140"/>
      <c r="AL342" s="215"/>
      <c r="AM342" s="215"/>
      <c r="AN342" s="215"/>
      <c r="AO342" s="215"/>
      <c r="AP342" s="271"/>
      <c r="AQ342" s="273"/>
      <c r="AR342" s="140"/>
      <c r="AS342" s="271"/>
      <c r="AT342" s="140"/>
      <c r="AU342" s="215"/>
      <c r="AV342" s="215"/>
      <c r="AW342" s="215"/>
      <c r="AX342" s="271"/>
      <c r="AY342" s="277"/>
      <c r="AZ342" s="218"/>
      <c r="BA342" s="218"/>
      <c r="BB342" s="332"/>
      <c r="BC342" s="134"/>
      <c r="BD342" s="67"/>
      <c r="BE342" s="199"/>
      <c r="BF342" s="280"/>
      <c r="BG342" s="261"/>
      <c r="BH342" s="271"/>
      <c r="BI342" s="140"/>
      <c r="BJ342" s="271"/>
      <c r="BK342" s="140"/>
      <c r="BL342" s="215"/>
      <c r="BM342" s="215"/>
      <c r="BN342" s="215"/>
      <c r="BO342" s="271"/>
      <c r="BP342" s="134"/>
      <c r="BQ342" s="67"/>
      <c r="BR342" s="67"/>
      <c r="BS342" s="135"/>
      <c r="BT342" s="134"/>
      <c r="BU342" s="67"/>
      <c r="BV342" s="199"/>
      <c r="BW342" s="280"/>
      <c r="BX342" s="334" t="str">
        <f t="shared" si="44"/>
        <v/>
      </c>
      <c r="BY342" s="134"/>
      <c r="BZ342" s="67"/>
      <c r="CA342" s="67"/>
      <c r="CB342" s="67"/>
      <c r="CC342" s="67"/>
      <c r="CD342" s="252" t="str">
        <f t="shared" si="45"/>
        <v/>
      </c>
      <c r="CE342" s="197" t="str">
        <f t="shared" si="46"/>
        <v/>
      </c>
      <c r="CF342" s="327" t="str">
        <f t="shared" si="47"/>
        <v/>
      </c>
      <c r="CG342" s="72" t="str">
        <f t="shared" si="49"/>
        <v/>
      </c>
      <c r="CH342" s="95"/>
      <c r="CI342" s="27" t="e">
        <f>VLOOKUP(B342,Facility_Information!$B$6:$O$136,14,FALSE)</f>
        <v>#N/A</v>
      </c>
      <c r="CJ342">
        <f t="shared" si="42"/>
        <v>0</v>
      </c>
      <c r="CK342">
        <f t="shared" si="43"/>
        <v>0</v>
      </c>
      <c r="CL342">
        <f>IF(CK342&gt;0,SUM($CK$6:CK342),0)</f>
        <v>0</v>
      </c>
      <c r="CM342" s="182" t="str">
        <f t="shared" si="48"/>
        <v/>
      </c>
    </row>
    <row r="343" spans="1:91" ht="13" x14ac:dyDescent="0.3">
      <c r="A343" s="82"/>
      <c r="B343" s="251"/>
      <c r="C343" s="215"/>
      <c r="D343" s="215"/>
      <c r="E343" s="215"/>
      <c r="F343" s="215"/>
      <c r="G343" s="216"/>
      <c r="H343" s="217"/>
      <c r="I343" s="200"/>
      <c r="J343" s="264"/>
      <c r="K343" s="140"/>
      <c r="L343" s="135"/>
      <c r="M343" s="261"/>
      <c r="N343" s="172"/>
      <c r="O343" s="160"/>
      <c r="P343" s="161"/>
      <c r="Q343" s="141"/>
      <c r="R343" s="170"/>
      <c r="S343" s="140"/>
      <c r="T343" s="67"/>
      <c r="U343" s="67"/>
      <c r="V343" s="135"/>
      <c r="W343" s="140"/>
      <c r="X343" s="135"/>
      <c r="Y343" s="134"/>
      <c r="Z343" s="67"/>
      <c r="AA343" s="67"/>
      <c r="AB343" s="135"/>
      <c r="AC343" s="141"/>
      <c r="AD343" s="115"/>
      <c r="AE343" s="115"/>
      <c r="AF343" s="269"/>
      <c r="AG343" s="134"/>
      <c r="AH343" s="67"/>
      <c r="AI343" s="67"/>
      <c r="AJ343" s="135"/>
      <c r="AK343" s="140"/>
      <c r="AL343" s="215"/>
      <c r="AM343" s="215"/>
      <c r="AN343" s="215"/>
      <c r="AO343" s="215"/>
      <c r="AP343" s="271"/>
      <c r="AQ343" s="273"/>
      <c r="AR343" s="140"/>
      <c r="AS343" s="271"/>
      <c r="AT343" s="140"/>
      <c r="AU343" s="215"/>
      <c r="AV343" s="215"/>
      <c r="AW343" s="215"/>
      <c r="AX343" s="271"/>
      <c r="AY343" s="277"/>
      <c r="AZ343" s="218"/>
      <c r="BA343" s="218"/>
      <c r="BB343" s="332"/>
      <c r="BC343" s="134"/>
      <c r="BD343" s="67"/>
      <c r="BE343" s="199"/>
      <c r="BF343" s="280"/>
      <c r="BG343" s="261"/>
      <c r="BH343" s="271"/>
      <c r="BI343" s="140"/>
      <c r="BJ343" s="271"/>
      <c r="BK343" s="140"/>
      <c r="BL343" s="215"/>
      <c r="BM343" s="215"/>
      <c r="BN343" s="215"/>
      <c r="BO343" s="271"/>
      <c r="BP343" s="134"/>
      <c r="BQ343" s="67"/>
      <c r="BR343" s="67"/>
      <c r="BS343" s="135"/>
      <c r="BT343" s="134"/>
      <c r="BU343" s="67"/>
      <c r="BV343" s="199"/>
      <c r="BW343" s="280"/>
      <c r="BX343" s="334" t="str">
        <f t="shared" si="44"/>
        <v/>
      </c>
      <c r="BY343" s="134"/>
      <c r="BZ343" s="67"/>
      <c r="CA343" s="67"/>
      <c r="CB343" s="67"/>
      <c r="CC343" s="67"/>
      <c r="CD343" s="252" t="str">
        <f t="shared" si="45"/>
        <v/>
      </c>
      <c r="CE343" s="197" t="str">
        <f t="shared" si="46"/>
        <v/>
      </c>
      <c r="CF343" s="327" t="str">
        <f t="shared" si="47"/>
        <v/>
      </c>
      <c r="CG343" s="72" t="str">
        <f t="shared" si="49"/>
        <v/>
      </c>
      <c r="CH343" s="95"/>
      <c r="CI343" s="27" t="e">
        <f>VLOOKUP(B343,Facility_Information!$B$6:$O$136,14,FALSE)</f>
        <v>#N/A</v>
      </c>
      <c r="CJ343">
        <f t="shared" si="42"/>
        <v>0</v>
      </c>
      <c r="CK343">
        <f t="shared" si="43"/>
        <v>0</v>
      </c>
      <c r="CL343">
        <f>IF(CK343&gt;0,SUM($CK$6:CK343),0)</f>
        <v>0</v>
      </c>
      <c r="CM343" s="182" t="str">
        <f t="shared" si="48"/>
        <v/>
      </c>
    </row>
    <row r="344" spans="1:91" ht="13" x14ac:dyDescent="0.3">
      <c r="A344" s="82"/>
      <c r="B344" s="251"/>
      <c r="C344" s="215"/>
      <c r="D344" s="215"/>
      <c r="E344" s="215"/>
      <c r="F344" s="215"/>
      <c r="G344" s="216"/>
      <c r="H344" s="217"/>
      <c r="I344" s="200"/>
      <c r="J344" s="264"/>
      <c r="K344" s="140"/>
      <c r="L344" s="135"/>
      <c r="M344" s="261"/>
      <c r="N344" s="172"/>
      <c r="O344" s="160"/>
      <c r="P344" s="161"/>
      <c r="Q344" s="141"/>
      <c r="R344" s="170"/>
      <c r="S344" s="140"/>
      <c r="T344" s="67"/>
      <c r="U344" s="67"/>
      <c r="V344" s="135"/>
      <c r="W344" s="140"/>
      <c r="X344" s="135"/>
      <c r="Y344" s="134"/>
      <c r="Z344" s="67"/>
      <c r="AA344" s="67"/>
      <c r="AB344" s="135"/>
      <c r="AC344" s="141"/>
      <c r="AD344" s="115"/>
      <c r="AE344" s="115"/>
      <c r="AF344" s="269"/>
      <c r="AG344" s="134"/>
      <c r="AH344" s="67"/>
      <c r="AI344" s="67"/>
      <c r="AJ344" s="135"/>
      <c r="AK344" s="140"/>
      <c r="AL344" s="215"/>
      <c r="AM344" s="215"/>
      <c r="AN344" s="215"/>
      <c r="AO344" s="215"/>
      <c r="AP344" s="271"/>
      <c r="AQ344" s="273"/>
      <c r="AR344" s="140"/>
      <c r="AS344" s="271"/>
      <c r="AT344" s="140"/>
      <c r="AU344" s="215"/>
      <c r="AV344" s="215"/>
      <c r="AW344" s="215"/>
      <c r="AX344" s="271"/>
      <c r="AY344" s="277"/>
      <c r="AZ344" s="218"/>
      <c r="BA344" s="218"/>
      <c r="BB344" s="332"/>
      <c r="BC344" s="134"/>
      <c r="BD344" s="67"/>
      <c r="BE344" s="199"/>
      <c r="BF344" s="280"/>
      <c r="BG344" s="261"/>
      <c r="BH344" s="271"/>
      <c r="BI344" s="140"/>
      <c r="BJ344" s="271"/>
      <c r="BK344" s="140"/>
      <c r="BL344" s="215"/>
      <c r="BM344" s="215"/>
      <c r="BN344" s="215"/>
      <c r="BO344" s="271"/>
      <c r="BP344" s="134"/>
      <c r="BQ344" s="67"/>
      <c r="BR344" s="67"/>
      <c r="BS344" s="135"/>
      <c r="BT344" s="134"/>
      <c r="BU344" s="67"/>
      <c r="BV344" s="199"/>
      <c r="BW344" s="280"/>
      <c r="BX344" s="334" t="str">
        <f t="shared" si="44"/>
        <v/>
      </c>
      <c r="BY344" s="134"/>
      <c r="BZ344" s="67"/>
      <c r="CA344" s="67"/>
      <c r="CB344" s="67"/>
      <c r="CC344" s="67"/>
      <c r="CD344" s="252" t="str">
        <f t="shared" si="45"/>
        <v/>
      </c>
      <c r="CE344" s="197" t="str">
        <f t="shared" si="46"/>
        <v/>
      </c>
      <c r="CF344" s="327" t="str">
        <f t="shared" si="47"/>
        <v/>
      </c>
      <c r="CG344" s="72" t="str">
        <f t="shared" si="49"/>
        <v/>
      </c>
      <c r="CH344" s="95"/>
      <c r="CI344" s="27" t="e">
        <f>VLOOKUP(B344,Facility_Information!$B$6:$O$136,14,FALSE)</f>
        <v>#N/A</v>
      </c>
      <c r="CJ344">
        <f t="shared" si="42"/>
        <v>0</v>
      </c>
      <c r="CK344">
        <f t="shared" si="43"/>
        <v>0</v>
      </c>
      <c r="CL344">
        <f>IF(CK344&gt;0,SUM($CK$6:CK344),0)</f>
        <v>0</v>
      </c>
      <c r="CM344" s="182" t="str">
        <f t="shared" si="48"/>
        <v/>
      </c>
    </row>
    <row r="345" spans="1:91" ht="13" x14ac:dyDescent="0.3">
      <c r="A345" s="82"/>
      <c r="B345" s="251"/>
      <c r="C345" s="215"/>
      <c r="D345" s="215"/>
      <c r="E345" s="215"/>
      <c r="F345" s="215"/>
      <c r="G345" s="216"/>
      <c r="H345" s="217"/>
      <c r="I345" s="200"/>
      <c r="J345" s="264"/>
      <c r="K345" s="140"/>
      <c r="L345" s="135"/>
      <c r="M345" s="261"/>
      <c r="N345" s="172"/>
      <c r="O345" s="160"/>
      <c r="P345" s="161"/>
      <c r="Q345" s="141"/>
      <c r="R345" s="170"/>
      <c r="S345" s="140"/>
      <c r="T345" s="67"/>
      <c r="U345" s="67"/>
      <c r="V345" s="135"/>
      <c r="W345" s="140"/>
      <c r="X345" s="135"/>
      <c r="Y345" s="134"/>
      <c r="Z345" s="67"/>
      <c r="AA345" s="67"/>
      <c r="AB345" s="135"/>
      <c r="AC345" s="141"/>
      <c r="AD345" s="115"/>
      <c r="AE345" s="115"/>
      <c r="AF345" s="269"/>
      <c r="AG345" s="134"/>
      <c r="AH345" s="67"/>
      <c r="AI345" s="67"/>
      <c r="AJ345" s="135"/>
      <c r="AK345" s="140"/>
      <c r="AL345" s="215"/>
      <c r="AM345" s="215"/>
      <c r="AN345" s="215"/>
      <c r="AO345" s="215"/>
      <c r="AP345" s="271"/>
      <c r="AQ345" s="273"/>
      <c r="AR345" s="140"/>
      <c r="AS345" s="271"/>
      <c r="AT345" s="140"/>
      <c r="AU345" s="215"/>
      <c r="AV345" s="215"/>
      <c r="AW345" s="215"/>
      <c r="AX345" s="271"/>
      <c r="AY345" s="277"/>
      <c r="AZ345" s="218"/>
      <c r="BA345" s="218"/>
      <c r="BB345" s="332"/>
      <c r="BC345" s="134"/>
      <c r="BD345" s="67"/>
      <c r="BE345" s="199"/>
      <c r="BF345" s="280"/>
      <c r="BG345" s="261"/>
      <c r="BH345" s="271"/>
      <c r="BI345" s="140"/>
      <c r="BJ345" s="271"/>
      <c r="BK345" s="140"/>
      <c r="BL345" s="215"/>
      <c r="BM345" s="215"/>
      <c r="BN345" s="215"/>
      <c r="BO345" s="271"/>
      <c r="BP345" s="134"/>
      <c r="BQ345" s="67"/>
      <c r="BR345" s="67"/>
      <c r="BS345" s="135"/>
      <c r="BT345" s="134"/>
      <c r="BU345" s="67"/>
      <c r="BV345" s="199"/>
      <c r="BW345" s="280"/>
      <c r="BX345" s="334" t="str">
        <f t="shared" si="44"/>
        <v/>
      </c>
      <c r="BY345" s="134"/>
      <c r="BZ345" s="67"/>
      <c r="CA345" s="67"/>
      <c r="CB345" s="67"/>
      <c r="CC345" s="67"/>
      <c r="CD345" s="252" t="str">
        <f t="shared" si="45"/>
        <v/>
      </c>
      <c r="CE345" s="197" t="str">
        <f t="shared" si="46"/>
        <v/>
      </c>
      <c r="CF345" s="327" t="str">
        <f t="shared" si="47"/>
        <v/>
      </c>
      <c r="CG345" s="72" t="str">
        <f t="shared" si="49"/>
        <v/>
      </c>
      <c r="CH345" s="95"/>
      <c r="CI345" s="27" t="e">
        <f>VLOOKUP(B345,Facility_Information!$B$6:$O$136,14,FALSE)</f>
        <v>#N/A</v>
      </c>
      <c r="CJ345">
        <f t="shared" si="42"/>
        <v>0</v>
      </c>
      <c r="CK345">
        <f t="shared" si="43"/>
        <v>0</v>
      </c>
      <c r="CL345">
        <f>IF(CK345&gt;0,SUM($CK$6:CK345),0)</f>
        <v>0</v>
      </c>
      <c r="CM345" s="182" t="str">
        <f t="shared" si="48"/>
        <v/>
      </c>
    </row>
    <row r="346" spans="1:91" ht="13" x14ac:dyDescent="0.3">
      <c r="A346" s="82"/>
      <c r="B346" s="251"/>
      <c r="C346" s="215"/>
      <c r="D346" s="215"/>
      <c r="E346" s="215"/>
      <c r="F346" s="215"/>
      <c r="G346" s="216"/>
      <c r="H346" s="217"/>
      <c r="I346" s="200"/>
      <c r="J346" s="264"/>
      <c r="K346" s="140"/>
      <c r="L346" s="135"/>
      <c r="M346" s="261"/>
      <c r="N346" s="172"/>
      <c r="O346" s="160"/>
      <c r="P346" s="161"/>
      <c r="Q346" s="141"/>
      <c r="R346" s="170"/>
      <c r="S346" s="140"/>
      <c r="T346" s="67"/>
      <c r="U346" s="67"/>
      <c r="V346" s="135"/>
      <c r="W346" s="140"/>
      <c r="X346" s="135"/>
      <c r="Y346" s="134"/>
      <c r="Z346" s="67"/>
      <c r="AA346" s="67"/>
      <c r="AB346" s="135"/>
      <c r="AC346" s="141"/>
      <c r="AD346" s="115"/>
      <c r="AE346" s="115"/>
      <c r="AF346" s="269"/>
      <c r="AG346" s="134"/>
      <c r="AH346" s="67"/>
      <c r="AI346" s="67"/>
      <c r="AJ346" s="135"/>
      <c r="AK346" s="140"/>
      <c r="AL346" s="215"/>
      <c r="AM346" s="215"/>
      <c r="AN346" s="215"/>
      <c r="AO346" s="215"/>
      <c r="AP346" s="271"/>
      <c r="AQ346" s="273"/>
      <c r="AR346" s="140"/>
      <c r="AS346" s="271"/>
      <c r="AT346" s="140"/>
      <c r="AU346" s="215"/>
      <c r="AV346" s="215"/>
      <c r="AW346" s="215"/>
      <c r="AX346" s="271"/>
      <c r="AY346" s="277"/>
      <c r="AZ346" s="218"/>
      <c r="BA346" s="218"/>
      <c r="BB346" s="332"/>
      <c r="BC346" s="134"/>
      <c r="BD346" s="67"/>
      <c r="BE346" s="199"/>
      <c r="BF346" s="280"/>
      <c r="BG346" s="261"/>
      <c r="BH346" s="271"/>
      <c r="BI346" s="140"/>
      <c r="BJ346" s="271"/>
      <c r="BK346" s="140"/>
      <c r="BL346" s="215"/>
      <c r="BM346" s="215"/>
      <c r="BN346" s="215"/>
      <c r="BO346" s="271"/>
      <c r="BP346" s="134"/>
      <c r="BQ346" s="67"/>
      <c r="BR346" s="67"/>
      <c r="BS346" s="135"/>
      <c r="BT346" s="134"/>
      <c r="BU346" s="67"/>
      <c r="BV346" s="199"/>
      <c r="BW346" s="280"/>
      <c r="BX346" s="334" t="str">
        <f t="shared" si="44"/>
        <v/>
      </c>
      <c r="BY346" s="134"/>
      <c r="BZ346" s="67"/>
      <c r="CA346" s="67"/>
      <c r="CB346" s="67"/>
      <c r="CC346" s="67"/>
      <c r="CD346" s="252" t="str">
        <f t="shared" si="45"/>
        <v/>
      </c>
      <c r="CE346" s="197" t="str">
        <f t="shared" si="46"/>
        <v/>
      </c>
      <c r="CF346" s="327" t="str">
        <f t="shared" si="47"/>
        <v/>
      </c>
      <c r="CG346" s="72" t="str">
        <f t="shared" si="49"/>
        <v/>
      </c>
      <c r="CH346" s="95"/>
      <c r="CI346" s="27" t="e">
        <f>VLOOKUP(B346,Facility_Information!$B$6:$O$136,14,FALSE)</f>
        <v>#N/A</v>
      </c>
      <c r="CJ346">
        <f t="shared" si="42"/>
        <v>0</v>
      </c>
      <c r="CK346">
        <f t="shared" si="43"/>
        <v>0</v>
      </c>
      <c r="CL346">
        <f>IF(CK346&gt;0,SUM($CK$6:CK346),0)</f>
        <v>0</v>
      </c>
      <c r="CM346" s="182" t="str">
        <f t="shared" si="48"/>
        <v/>
      </c>
    </row>
    <row r="347" spans="1:91" ht="13" x14ac:dyDescent="0.3">
      <c r="A347" s="82"/>
      <c r="B347" s="251"/>
      <c r="C347" s="215"/>
      <c r="D347" s="215"/>
      <c r="E347" s="215"/>
      <c r="F347" s="215"/>
      <c r="G347" s="216"/>
      <c r="H347" s="217"/>
      <c r="I347" s="200"/>
      <c r="J347" s="264"/>
      <c r="K347" s="140"/>
      <c r="L347" s="135"/>
      <c r="M347" s="261"/>
      <c r="N347" s="172"/>
      <c r="O347" s="160"/>
      <c r="P347" s="161"/>
      <c r="Q347" s="141"/>
      <c r="R347" s="170"/>
      <c r="S347" s="140"/>
      <c r="T347" s="67"/>
      <c r="U347" s="67"/>
      <c r="V347" s="135"/>
      <c r="W347" s="140"/>
      <c r="X347" s="135"/>
      <c r="Y347" s="134"/>
      <c r="Z347" s="67"/>
      <c r="AA347" s="67"/>
      <c r="AB347" s="135"/>
      <c r="AC347" s="141"/>
      <c r="AD347" s="115"/>
      <c r="AE347" s="115"/>
      <c r="AF347" s="269"/>
      <c r="AG347" s="134"/>
      <c r="AH347" s="67"/>
      <c r="AI347" s="67"/>
      <c r="AJ347" s="135"/>
      <c r="AK347" s="140"/>
      <c r="AL347" s="215"/>
      <c r="AM347" s="215"/>
      <c r="AN347" s="215"/>
      <c r="AO347" s="215"/>
      <c r="AP347" s="271"/>
      <c r="AQ347" s="273"/>
      <c r="AR347" s="140"/>
      <c r="AS347" s="271"/>
      <c r="AT347" s="140"/>
      <c r="AU347" s="215"/>
      <c r="AV347" s="215"/>
      <c r="AW347" s="215"/>
      <c r="AX347" s="271"/>
      <c r="AY347" s="277"/>
      <c r="AZ347" s="218"/>
      <c r="BA347" s="218"/>
      <c r="BB347" s="332"/>
      <c r="BC347" s="134"/>
      <c r="BD347" s="67"/>
      <c r="BE347" s="199"/>
      <c r="BF347" s="280"/>
      <c r="BG347" s="261"/>
      <c r="BH347" s="271"/>
      <c r="BI347" s="140"/>
      <c r="BJ347" s="271"/>
      <c r="BK347" s="140"/>
      <c r="BL347" s="215"/>
      <c r="BM347" s="215"/>
      <c r="BN347" s="215"/>
      <c r="BO347" s="271"/>
      <c r="BP347" s="134"/>
      <c r="BQ347" s="67"/>
      <c r="BR347" s="67"/>
      <c r="BS347" s="135"/>
      <c r="BT347" s="134"/>
      <c r="BU347" s="67"/>
      <c r="BV347" s="199"/>
      <c r="BW347" s="280"/>
      <c r="BX347" s="334" t="str">
        <f t="shared" si="44"/>
        <v/>
      </c>
      <c r="BY347" s="134"/>
      <c r="BZ347" s="67"/>
      <c r="CA347" s="67"/>
      <c r="CB347" s="67"/>
      <c r="CC347" s="67"/>
      <c r="CD347" s="252" t="str">
        <f t="shared" si="45"/>
        <v/>
      </c>
      <c r="CE347" s="197" t="str">
        <f t="shared" si="46"/>
        <v/>
      </c>
      <c r="CF347" s="327" t="str">
        <f t="shared" si="47"/>
        <v/>
      </c>
      <c r="CG347" s="72" t="str">
        <f t="shared" si="49"/>
        <v/>
      </c>
      <c r="CH347" s="95"/>
      <c r="CI347" s="27" t="e">
        <f>VLOOKUP(B347,Facility_Information!$B$6:$O$136,14,FALSE)</f>
        <v>#N/A</v>
      </c>
      <c r="CJ347">
        <f t="shared" si="42"/>
        <v>0</v>
      </c>
      <c r="CK347">
        <f t="shared" si="43"/>
        <v>0</v>
      </c>
      <c r="CL347">
        <f>IF(CK347&gt;0,SUM($CK$6:CK347),0)</f>
        <v>0</v>
      </c>
      <c r="CM347" s="182" t="str">
        <f t="shared" si="48"/>
        <v/>
      </c>
    </row>
    <row r="348" spans="1:91" ht="13" x14ac:dyDescent="0.3">
      <c r="A348" s="82"/>
      <c r="B348" s="251"/>
      <c r="C348" s="215"/>
      <c r="D348" s="215"/>
      <c r="E348" s="215"/>
      <c r="F348" s="215"/>
      <c r="G348" s="216"/>
      <c r="H348" s="217"/>
      <c r="I348" s="200"/>
      <c r="J348" s="264"/>
      <c r="K348" s="140"/>
      <c r="L348" s="135"/>
      <c r="M348" s="261"/>
      <c r="N348" s="172"/>
      <c r="O348" s="160"/>
      <c r="P348" s="161"/>
      <c r="Q348" s="141"/>
      <c r="R348" s="170"/>
      <c r="S348" s="140"/>
      <c r="T348" s="67"/>
      <c r="U348" s="67"/>
      <c r="V348" s="135"/>
      <c r="W348" s="140"/>
      <c r="X348" s="135"/>
      <c r="Y348" s="134"/>
      <c r="Z348" s="67"/>
      <c r="AA348" s="67"/>
      <c r="AB348" s="135"/>
      <c r="AC348" s="141"/>
      <c r="AD348" s="115"/>
      <c r="AE348" s="115"/>
      <c r="AF348" s="269"/>
      <c r="AG348" s="134"/>
      <c r="AH348" s="67"/>
      <c r="AI348" s="67"/>
      <c r="AJ348" s="135"/>
      <c r="AK348" s="140"/>
      <c r="AL348" s="215"/>
      <c r="AM348" s="215"/>
      <c r="AN348" s="215"/>
      <c r="AO348" s="215"/>
      <c r="AP348" s="271"/>
      <c r="AQ348" s="273"/>
      <c r="AR348" s="140"/>
      <c r="AS348" s="271"/>
      <c r="AT348" s="140"/>
      <c r="AU348" s="215"/>
      <c r="AV348" s="215"/>
      <c r="AW348" s="215"/>
      <c r="AX348" s="271"/>
      <c r="AY348" s="277"/>
      <c r="AZ348" s="218"/>
      <c r="BA348" s="218"/>
      <c r="BB348" s="332"/>
      <c r="BC348" s="134"/>
      <c r="BD348" s="67"/>
      <c r="BE348" s="199"/>
      <c r="BF348" s="280"/>
      <c r="BG348" s="261"/>
      <c r="BH348" s="271"/>
      <c r="BI348" s="140"/>
      <c r="BJ348" s="271"/>
      <c r="BK348" s="140"/>
      <c r="BL348" s="215"/>
      <c r="BM348" s="215"/>
      <c r="BN348" s="215"/>
      <c r="BO348" s="271"/>
      <c r="BP348" s="134"/>
      <c r="BQ348" s="67"/>
      <c r="BR348" s="67"/>
      <c r="BS348" s="135"/>
      <c r="BT348" s="134"/>
      <c r="BU348" s="67"/>
      <c r="BV348" s="199"/>
      <c r="BW348" s="280"/>
      <c r="BX348" s="334" t="str">
        <f t="shared" si="44"/>
        <v/>
      </c>
      <c r="BY348" s="134"/>
      <c r="BZ348" s="67"/>
      <c r="CA348" s="67"/>
      <c r="CB348" s="67"/>
      <c r="CC348" s="67"/>
      <c r="CD348" s="252" t="str">
        <f t="shared" si="45"/>
        <v/>
      </c>
      <c r="CE348" s="197" t="str">
        <f t="shared" si="46"/>
        <v/>
      </c>
      <c r="CF348" s="327" t="str">
        <f t="shared" si="47"/>
        <v/>
      </c>
      <c r="CG348" s="72" t="str">
        <f t="shared" si="49"/>
        <v/>
      </c>
      <c r="CH348" s="95"/>
      <c r="CI348" s="27" t="e">
        <f>VLOOKUP(B348,Facility_Information!$B$6:$O$136,14,FALSE)</f>
        <v>#N/A</v>
      </c>
      <c r="CJ348">
        <f t="shared" si="42"/>
        <v>0</v>
      </c>
      <c r="CK348">
        <f t="shared" si="43"/>
        <v>0</v>
      </c>
      <c r="CL348">
        <f>IF(CK348&gt;0,SUM($CK$6:CK348),0)</f>
        <v>0</v>
      </c>
      <c r="CM348" s="182" t="str">
        <f t="shared" si="48"/>
        <v/>
      </c>
    </row>
    <row r="349" spans="1:91" ht="13" x14ac:dyDescent="0.3">
      <c r="A349" s="82"/>
      <c r="B349" s="251"/>
      <c r="C349" s="215"/>
      <c r="D349" s="215"/>
      <c r="E349" s="215"/>
      <c r="F349" s="215"/>
      <c r="G349" s="216"/>
      <c r="H349" s="217"/>
      <c r="I349" s="200"/>
      <c r="J349" s="264"/>
      <c r="K349" s="140"/>
      <c r="L349" s="135"/>
      <c r="M349" s="261"/>
      <c r="N349" s="172"/>
      <c r="O349" s="160"/>
      <c r="P349" s="161"/>
      <c r="Q349" s="141"/>
      <c r="R349" s="170"/>
      <c r="S349" s="140"/>
      <c r="T349" s="67"/>
      <c r="U349" s="67"/>
      <c r="V349" s="135"/>
      <c r="W349" s="140"/>
      <c r="X349" s="135"/>
      <c r="Y349" s="134"/>
      <c r="Z349" s="67"/>
      <c r="AA349" s="67"/>
      <c r="AB349" s="135"/>
      <c r="AC349" s="141"/>
      <c r="AD349" s="115"/>
      <c r="AE349" s="115"/>
      <c r="AF349" s="269"/>
      <c r="AG349" s="134"/>
      <c r="AH349" s="67"/>
      <c r="AI349" s="67"/>
      <c r="AJ349" s="135"/>
      <c r="AK349" s="140"/>
      <c r="AL349" s="215"/>
      <c r="AM349" s="215"/>
      <c r="AN349" s="215"/>
      <c r="AO349" s="215"/>
      <c r="AP349" s="271"/>
      <c r="AQ349" s="273"/>
      <c r="AR349" s="140"/>
      <c r="AS349" s="271"/>
      <c r="AT349" s="140"/>
      <c r="AU349" s="215"/>
      <c r="AV349" s="215"/>
      <c r="AW349" s="215"/>
      <c r="AX349" s="271"/>
      <c r="AY349" s="277"/>
      <c r="AZ349" s="218"/>
      <c r="BA349" s="218"/>
      <c r="BB349" s="332"/>
      <c r="BC349" s="134"/>
      <c r="BD349" s="67"/>
      <c r="BE349" s="199"/>
      <c r="BF349" s="280"/>
      <c r="BG349" s="261"/>
      <c r="BH349" s="271"/>
      <c r="BI349" s="140"/>
      <c r="BJ349" s="271"/>
      <c r="BK349" s="140"/>
      <c r="BL349" s="215"/>
      <c r="BM349" s="215"/>
      <c r="BN349" s="215"/>
      <c r="BO349" s="271"/>
      <c r="BP349" s="134"/>
      <c r="BQ349" s="67"/>
      <c r="BR349" s="67"/>
      <c r="BS349" s="135"/>
      <c r="BT349" s="134"/>
      <c r="BU349" s="67"/>
      <c r="BV349" s="199"/>
      <c r="BW349" s="280"/>
      <c r="BX349" s="334" t="str">
        <f t="shared" si="44"/>
        <v/>
      </c>
      <c r="BY349" s="134"/>
      <c r="BZ349" s="67"/>
      <c r="CA349" s="67"/>
      <c r="CB349" s="67"/>
      <c r="CC349" s="67"/>
      <c r="CD349" s="252" t="str">
        <f t="shared" si="45"/>
        <v/>
      </c>
      <c r="CE349" s="197" t="str">
        <f t="shared" si="46"/>
        <v/>
      </c>
      <c r="CF349" s="327" t="str">
        <f t="shared" si="47"/>
        <v/>
      </c>
      <c r="CG349" s="72" t="str">
        <f t="shared" si="49"/>
        <v/>
      </c>
      <c r="CH349" s="95"/>
      <c r="CI349" s="27" t="e">
        <f>VLOOKUP(B349,Facility_Information!$B$6:$O$136,14,FALSE)</f>
        <v>#N/A</v>
      </c>
      <c r="CJ349">
        <f t="shared" si="42"/>
        <v>0</v>
      </c>
      <c r="CK349">
        <f t="shared" si="43"/>
        <v>0</v>
      </c>
      <c r="CL349">
        <f>IF(CK349&gt;0,SUM($CK$6:CK349),0)</f>
        <v>0</v>
      </c>
      <c r="CM349" s="182" t="str">
        <f t="shared" si="48"/>
        <v/>
      </c>
    </row>
    <row r="350" spans="1:91" ht="13" x14ac:dyDescent="0.3">
      <c r="A350" s="82"/>
      <c r="B350" s="251"/>
      <c r="C350" s="215"/>
      <c r="D350" s="215"/>
      <c r="E350" s="215"/>
      <c r="F350" s="215"/>
      <c r="G350" s="216"/>
      <c r="H350" s="217"/>
      <c r="I350" s="200"/>
      <c r="J350" s="264"/>
      <c r="K350" s="140"/>
      <c r="L350" s="135"/>
      <c r="M350" s="261"/>
      <c r="N350" s="172"/>
      <c r="O350" s="160"/>
      <c r="P350" s="161"/>
      <c r="Q350" s="141"/>
      <c r="R350" s="170"/>
      <c r="S350" s="140"/>
      <c r="T350" s="67"/>
      <c r="U350" s="67"/>
      <c r="V350" s="135"/>
      <c r="W350" s="140"/>
      <c r="X350" s="135"/>
      <c r="Y350" s="134"/>
      <c r="Z350" s="67"/>
      <c r="AA350" s="67"/>
      <c r="AB350" s="135"/>
      <c r="AC350" s="141"/>
      <c r="AD350" s="115"/>
      <c r="AE350" s="115"/>
      <c r="AF350" s="269"/>
      <c r="AG350" s="134"/>
      <c r="AH350" s="67"/>
      <c r="AI350" s="67"/>
      <c r="AJ350" s="135"/>
      <c r="AK350" s="140"/>
      <c r="AL350" s="215"/>
      <c r="AM350" s="215"/>
      <c r="AN350" s="215"/>
      <c r="AO350" s="215"/>
      <c r="AP350" s="271"/>
      <c r="AQ350" s="273"/>
      <c r="AR350" s="140"/>
      <c r="AS350" s="271"/>
      <c r="AT350" s="140"/>
      <c r="AU350" s="215"/>
      <c r="AV350" s="215"/>
      <c r="AW350" s="215"/>
      <c r="AX350" s="271"/>
      <c r="AY350" s="277"/>
      <c r="AZ350" s="218"/>
      <c r="BA350" s="218"/>
      <c r="BB350" s="332"/>
      <c r="BC350" s="134"/>
      <c r="BD350" s="67"/>
      <c r="BE350" s="199"/>
      <c r="BF350" s="280"/>
      <c r="BG350" s="261"/>
      <c r="BH350" s="271"/>
      <c r="BI350" s="140"/>
      <c r="BJ350" s="271"/>
      <c r="BK350" s="140"/>
      <c r="BL350" s="215"/>
      <c r="BM350" s="215"/>
      <c r="BN350" s="215"/>
      <c r="BO350" s="271"/>
      <c r="BP350" s="134"/>
      <c r="BQ350" s="67"/>
      <c r="BR350" s="67"/>
      <c r="BS350" s="135"/>
      <c r="BT350" s="134"/>
      <c r="BU350" s="67"/>
      <c r="BV350" s="199"/>
      <c r="BW350" s="280"/>
      <c r="BX350" s="334" t="str">
        <f t="shared" si="44"/>
        <v/>
      </c>
      <c r="BY350" s="134"/>
      <c r="BZ350" s="67"/>
      <c r="CA350" s="67"/>
      <c r="CB350" s="67"/>
      <c r="CC350" s="67"/>
      <c r="CD350" s="252" t="str">
        <f t="shared" si="45"/>
        <v/>
      </c>
      <c r="CE350" s="197" t="str">
        <f t="shared" si="46"/>
        <v/>
      </c>
      <c r="CF350" s="327" t="str">
        <f t="shared" si="47"/>
        <v/>
      </c>
      <c r="CG350" s="72" t="str">
        <f t="shared" si="49"/>
        <v/>
      </c>
      <c r="CH350" s="95"/>
      <c r="CI350" s="27" t="e">
        <f>VLOOKUP(B350,Facility_Information!$B$6:$O$136,14,FALSE)</f>
        <v>#N/A</v>
      </c>
      <c r="CJ350">
        <f t="shared" si="42"/>
        <v>0</v>
      </c>
      <c r="CK350">
        <f t="shared" si="43"/>
        <v>0</v>
      </c>
      <c r="CL350">
        <f>IF(CK350&gt;0,SUM($CK$6:CK350),0)</f>
        <v>0</v>
      </c>
      <c r="CM350" s="182" t="str">
        <f t="shared" si="48"/>
        <v/>
      </c>
    </row>
    <row r="351" spans="1:91" ht="13" x14ac:dyDescent="0.3">
      <c r="A351" s="82"/>
      <c r="B351" s="251"/>
      <c r="C351" s="215"/>
      <c r="D351" s="215"/>
      <c r="E351" s="215"/>
      <c r="F351" s="215"/>
      <c r="G351" s="216"/>
      <c r="H351" s="217"/>
      <c r="I351" s="200"/>
      <c r="J351" s="264"/>
      <c r="K351" s="140"/>
      <c r="L351" s="135"/>
      <c r="M351" s="261"/>
      <c r="N351" s="172"/>
      <c r="O351" s="160"/>
      <c r="P351" s="161"/>
      <c r="Q351" s="141"/>
      <c r="R351" s="170"/>
      <c r="S351" s="140"/>
      <c r="T351" s="67"/>
      <c r="U351" s="67"/>
      <c r="V351" s="135"/>
      <c r="W351" s="140"/>
      <c r="X351" s="135"/>
      <c r="Y351" s="134"/>
      <c r="Z351" s="67"/>
      <c r="AA351" s="67"/>
      <c r="AB351" s="135"/>
      <c r="AC351" s="141"/>
      <c r="AD351" s="115"/>
      <c r="AE351" s="115"/>
      <c r="AF351" s="269"/>
      <c r="AG351" s="134"/>
      <c r="AH351" s="67"/>
      <c r="AI351" s="67"/>
      <c r="AJ351" s="135"/>
      <c r="AK351" s="140"/>
      <c r="AL351" s="215"/>
      <c r="AM351" s="215"/>
      <c r="AN351" s="215"/>
      <c r="AO351" s="215"/>
      <c r="AP351" s="271"/>
      <c r="AQ351" s="273"/>
      <c r="AR351" s="140"/>
      <c r="AS351" s="271"/>
      <c r="AT351" s="140"/>
      <c r="AU351" s="215"/>
      <c r="AV351" s="215"/>
      <c r="AW351" s="215"/>
      <c r="AX351" s="271"/>
      <c r="AY351" s="277"/>
      <c r="AZ351" s="218"/>
      <c r="BA351" s="218"/>
      <c r="BB351" s="332"/>
      <c r="BC351" s="134"/>
      <c r="BD351" s="67"/>
      <c r="BE351" s="199"/>
      <c r="BF351" s="280"/>
      <c r="BG351" s="261"/>
      <c r="BH351" s="271"/>
      <c r="BI351" s="140"/>
      <c r="BJ351" s="271"/>
      <c r="BK351" s="140"/>
      <c r="BL351" s="215"/>
      <c r="BM351" s="215"/>
      <c r="BN351" s="215"/>
      <c r="BO351" s="271"/>
      <c r="BP351" s="134"/>
      <c r="BQ351" s="67"/>
      <c r="BR351" s="67"/>
      <c r="BS351" s="135"/>
      <c r="BT351" s="134"/>
      <c r="BU351" s="67"/>
      <c r="BV351" s="199"/>
      <c r="BW351" s="280"/>
      <c r="BX351" s="334" t="str">
        <f t="shared" si="44"/>
        <v/>
      </c>
      <c r="BY351" s="134"/>
      <c r="BZ351" s="67"/>
      <c r="CA351" s="67"/>
      <c r="CB351" s="67"/>
      <c r="CC351" s="67"/>
      <c r="CD351" s="252" t="str">
        <f t="shared" si="45"/>
        <v/>
      </c>
      <c r="CE351" s="197" t="str">
        <f t="shared" si="46"/>
        <v/>
      </c>
      <c r="CF351" s="327" t="str">
        <f t="shared" si="47"/>
        <v/>
      </c>
      <c r="CG351" s="72" t="str">
        <f t="shared" si="49"/>
        <v/>
      </c>
      <c r="CH351" s="95"/>
      <c r="CI351" s="27" t="e">
        <f>VLOOKUP(B351,Facility_Information!$B$6:$O$136,14,FALSE)</f>
        <v>#N/A</v>
      </c>
      <c r="CJ351">
        <f t="shared" si="42"/>
        <v>0</v>
      </c>
      <c r="CK351">
        <f t="shared" si="43"/>
        <v>0</v>
      </c>
      <c r="CL351">
        <f>IF(CK351&gt;0,SUM($CK$6:CK351),0)</f>
        <v>0</v>
      </c>
      <c r="CM351" s="182" t="str">
        <f t="shared" si="48"/>
        <v/>
      </c>
    </row>
    <row r="352" spans="1:91" ht="13" x14ac:dyDescent="0.3">
      <c r="A352" s="82"/>
      <c r="B352" s="251"/>
      <c r="C352" s="215"/>
      <c r="D352" s="215"/>
      <c r="E352" s="215"/>
      <c r="F352" s="215"/>
      <c r="G352" s="216"/>
      <c r="H352" s="217"/>
      <c r="I352" s="200"/>
      <c r="J352" s="264"/>
      <c r="K352" s="140"/>
      <c r="L352" s="135"/>
      <c r="M352" s="261"/>
      <c r="N352" s="172"/>
      <c r="O352" s="160"/>
      <c r="P352" s="161"/>
      <c r="Q352" s="141"/>
      <c r="R352" s="170"/>
      <c r="S352" s="140"/>
      <c r="T352" s="67"/>
      <c r="U352" s="67"/>
      <c r="V352" s="135"/>
      <c r="W352" s="140"/>
      <c r="X352" s="135"/>
      <c r="Y352" s="134"/>
      <c r="Z352" s="67"/>
      <c r="AA352" s="67"/>
      <c r="AB352" s="135"/>
      <c r="AC352" s="141"/>
      <c r="AD352" s="115"/>
      <c r="AE352" s="115"/>
      <c r="AF352" s="269"/>
      <c r="AG352" s="134"/>
      <c r="AH352" s="67"/>
      <c r="AI352" s="67"/>
      <c r="AJ352" s="135"/>
      <c r="AK352" s="140"/>
      <c r="AL352" s="215"/>
      <c r="AM352" s="215"/>
      <c r="AN352" s="215"/>
      <c r="AO352" s="215"/>
      <c r="AP352" s="271"/>
      <c r="AQ352" s="273"/>
      <c r="AR352" s="140"/>
      <c r="AS352" s="271"/>
      <c r="AT352" s="140"/>
      <c r="AU352" s="215"/>
      <c r="AV352" s="215"/>
      <c r="AW352" s="215"/>
      <c r="AX352" s="271"/>
      <c r="AY352" s="277"/>
      <c r="AZ352" s="218"/>
      <c r="BA352" s="218"/>
      <c r="BB352" s="332"/>
      <c r="BC352" s="134"/>
      <c r="BD352" s="67"/>
      <c r="BE352" s="199"/>
      <c r="BF352" s="280"/>
      <c r="BG352" s="261"/>
      <c r="BH352" s="271"/>
      <c r="BI352" s="140"/>
      <c r="BJ352" s="271"/>
      <c r="BK352" s="140"/>
      <c r="BL352" s="215"/>
      <c r="BM352" s="215"/>
      <c r="BN352" s="215"/>
      <c r="BO352" s="271"/>
      <c r="BP352" s="134"/>
      <c r="BQ352" s="67"/>
      <c r="BR352" s="67"/>
      <c r="BS352" s="135"/>
      <c r="BT352" s="134"/>
      <c r="BU352" s="67"/>
      <c r="BV352" s="199"/>
      <c r="BW352" s="280"/>
      <c r="BX352" s="334" t="str">
        <f t="shared" si="44"/>
        <v/>
      </c>
      <c r="BY352" s="134"/>
      <c r="BZ352" s="67"/>
      <c r="CA352" s="67"/>
      <c r="CB352" s="67"/>
      <c r="CC352" s="67"/>
      <c r="CD352" s="252" t="str">
        <f t="shared" si="45"/>
        <v/>
      </c>
      <c r="CE352" s="197" t="str">
        <f t="shared" si="46"/>
        <v/>
      </c>
      <c r="CF352" s="327" t="str">
        <f t="shared" si="47"/>
        <v/>
      </c>
      <c r="CG352" s="72" t="str">
        <f t="shared" si="49"/>
        <v/>
      </c>
      <c r="CH352" s="95"/>
      <c r="CI352" s="27" t="e">
        <f>VLOOKUP(B352,Facility_Information!$B$6:$O$136,14,FALSE)</f>
        <v>#N/A</v>
      </c>
      <c r="CJ352">
        <f t="shared" si="42"/>
        <v>0</v>
      </c>
      <c r="CK352">
        <f t="shared" si="43"/>
        <v>0</v>
      </c>
      <c r="CL352">
        <f>IF(CK352&gt;0,SUM($CK$6:CK352),0)</f>
        <v>0</v>
      </c>
      <c r="CM352" s="182" t="str">
        <f t="shared" si="48"/>
        <v/>
      </c>
    </row>
    <row r="353" spans="1:91" ht="13" x14ac:dyDescent="0.3">
      <c r="A353" s="82"/>
      <c r="B353" s="251"/>
      <c r="C353" s="215"/>
      <c r="D353" s="215"/>
      <c r="E353" s="215"/>
      <c r="F353" s="215"/>
      <c r="G353" s="216"/>
      <c r="H353" s="217"/>
      <c r="I353" s="200"/>
      <c r="J353" s="264"/>
      <c r="K353" s="140"/>
      <c r="L353" s="135"/>
      <c r="M353" s="261"/>
      <c r="N353" s="172"/>
      <c r="O353" s="160"/>
      <c r="P353" s="161"/>
      <c r="Q353" s="141"/>
      <c r="R353" s="170"/>
      <c r="S353" s="140"/>
      <c r="T353" s="67"/>
      <c r="U353" s="67"/>
      <c r="V353" s="135"/>
      <c r="W353" s="140"/>
      <c r="X353" s="135"/>
      <c r="Y353" s="134"/>
      <c r="Z353" s="67"/>
      <c r="AA353" s="67"/>
      <c r="AB353" s="135"/>
      <c r="AC353" s="141"/>
      <c r="AD353" s="115"/>
      <c r="AE353" s="115"/>
      <c r="AF353" s="269"/>
      <c r="AG353" s="134"/>
      <c r="AH353" s="67"/>
      <c r="AI353" s="67"/>
      <c r="AJ353" s="135"/>
      <c r="AK353" s="140"/>
      <c r="AL353" s="215"/>
      <c r="AM353" s="215"/>
      <c r="AN353" s="215"/>
      <c r="AO353" s="215"/>
      <c r="AP353" s="271"/>
      <c r="AQ353" s="273"/>
      <c r="AR353" s="140"/>
      <c r="AS353" s="271"/>
      <c r="AT353" s="140"/>
      <c r="AU353" s="215"/>
      <c r="AV353" s="215"/>
      <c r="AW353" s="215"/>
      <c r="AX353" s="271"/>
      <c r="AY353" s="277"/>
      <c r="AZ353" s="218"/>
      <c r="BA353" s="218"/>
      <c r="BB353" s="332"/>
      <c r="BC353" s="134"/>
      <c r="BD353" s="67"/>
      <c r="BE353" s="199"/>
      <c r="BF353" s="280"/>
      <c r="BG353" s="261"/>
      <c r="BH353" s="271"/>
      <c r="BI353" s="140"/>
      <c r="BJ353" s="271"/>
      <c r="BK353" s="140"/>
      <c r="BL353" s="215"/>
      <c r="BM353" s="215"/>
      <c r="BN353" s="215"/>
      <c r="BO353" s="271"/>
      <c r="BP353" s="134"/>
      <c r="BQ353" s="67"/>
      <c r="BR353" s="67"/>
      <c r="BS353" s="135"/>
      <c r="BT353" s="134"/>
      <c r="BU353" s="67"/>
      <c r="BV353" s="199"/>
      <c r="BW353" s="280"/>
      <c r="BX353" s="334" t="str">
        <f t="shared" si="44"/>
        <v/>
      </c>
      <c r="BY353" s="134"/>
      <c r="BZ353" s="67"/>
      <c r="CA353" s="67"/>
      <c r="CB353" s="67"/>
      <c r="CC353" s="67"/>
      <c r="CD353" s="252" t="str">
        <f t="shared" si="45"/>
        <v/>
      </c>
      <c r="CE353" s="197" t="str">
        <f t="shared" si="46"/>
        <v/>
      </c>
      <c r="CF353" s="327" t="str">
        <f t="shared" si="47"/>
        <v/>
      </c>
      <c r="CG353" s="72" t="str">
        <f t="shared" si="49"/>
        <v/>
      </c>
      <c r="CH353" s="95"/>
      <c r="CI353" s="27" t="e">
        <f>VLOOKUP(B353,Facility_Information!$B$6:$O$136,14,FALSE)</f>
        <v>#N/A</v>
      </c>
      <c r="CJ353">
        <f t="shared" si="42"/>
        <v>0</v>
      </c>
      <c r="CK353">
        <f t="shared" si="43"/>
        <v>0</v>
      </c>
      <c r="CL353">
        <f>IF(CK353&gt;0,SUM($CK$6:CK353),0)</f>
        <v>0</v>
      </c>
      <c r="CM353" s="182" t="str">
        <f t="shared" si="48"/>
        <v/>
      </c>
    </row>
    <row r="354" spans="1:91" ht="13" x14ac:dyDescent="0.3">
      <c r="A354" s="82"/>
      <c r="B354" s="251"/>
      <c r="C354" s="215"/>
      <c r="D354" s="215"/>
      <c r="E354" s="215"/>
      <c r="F354" s="215"/>
      <c r="G354" s="216"/>
      <c r="H354" s="217"/>
      <c r="I354" s="200"/>
      <c r="J354" s="264"/>
      <c r="K354" s="140"/>
      <c r="L354" s="135"/>
      <c r="M354" s="261"/>
      <c r="N354" s="172"/>
      <c r="O354" s="160"/>
      <c r="P354" s="161"/>
      <c r="Q354" s="141"/>
      <c r="R354" s="170"/>
      <c r="S354" s="140"/>
      <c r="T354" s="67"/>
      <c r="U354" s="67"/>
      <c r="V354" s="135"/>
      <c r="W354" s="140"/>
      <c r="X354" s="135"/>
      <c r="Y354" s="134"/>
      <c r="Z354" s="67"/>
      <c r="AA354" s="67"/>
      <c r="AB354" s="135"/>
      <c r="AC354" s="141"/>
      <c r="AD354" s="115"/>
      <c r="AE354" s="115"/>
      <c r="AF354" s="269"/>
      <c r="AG354" s="134"/>
      <c r="AH354" s="67"/>
      <c r="AI354" s="67"/>
      <c r="AJ354" s="135"/>
      <c r="AK354" s="140"/>
      <c r="AL354" s="215"/>
      <c r="AM354" s="215"/>
      <c r="AN354" s="215"/>
      <c r="AO354" s="215"/>
      <c r="AP354" s="271"/>
      <c r="AQ354" s="273"/>
      <c r="AR354" s="140"/>
      <c r="AS354" s="271"/>
      <c r="AT354" s="140"/>
      <c r="AU354" s="215"/>
      <c r="AV354" s="215"/>
      <c r="AW354" s="215"/>
      <c r="AX354" s="271"/>
      <c r="AY354" s="277"/>
      <c r="AZ354" s="218"/>
      <c r="BA354" s="218"/>
      <c r="BB354" s="332"/>
      <c r="BC354" s="134"/>
      <c r="BD354" s="67"/>
      <c r="BE354" s="199"/>
      <c r="BF354" s="280"/>
      <c r="BG354" s="261"/>
      <c r="BH354" s="271"/>
      <c r="BI354" s="140"/>
      <c r="BJ354" s="271"/>
      <c r="BK354" s="140"/>
      <c r="BL354" s="215"/>
      <c r="BM354" s="215"/>
      <c r="BN354" s="215"/>
      <c r="BO354" s="271"/>
      <c r="BP354" s="134"/>
      <c r="BQ354" s="67"/>
      <c r="BR354" s="67"/>
      <c r="BS354" s="135"/>
      <c r="BT354" s="134"/>
      <c r="BU354" s="67"/>
      <c r="BV354" s="199"/>
      <c r="BW354" s="280"/>
      <c r="BX354" s="334" t="str">
        <f t="shared" si="44"/>
        <v/>
      </c>
      <c r="BY354" s="134"/>
      <c r="BZ354" s="67"/>
      <c r="CA354" s="67"/>
      <c r="CB354" s="67"/>
      <c r="CC354" s="67"/>
      <c r="CD354" s="252" t="str">
        <f t="shared" si="45"/>
        <v/>
      </c>
      <c r="CE354" s="197" t="str">
        <f t="shared" si="46"/>
        <v/>
      </c>
      <c r="CF354" s="327" t="str">
        <f t="shared" si="47"/>
        <v/>
      </c>
      <c r="CG354" s="72" t="str">
        <f t="shared" si="49"/>
        <v/>
      </c>
      <c r="CH354" s="95"/>
      <c r="CI354" s="27" t="e">
        <f>VLOOKUP(B354,Facility_Information!$B$6:$O$136,14,FALSE)</f>
        <v>#N/A</v>
      </c>
      <c r="CJ354">
        <f t="shared" si="42"/>
        <v>0</v>
      </c>
      <c r="CK354">
        <f t="shared" si="43"/>
        <v>0</v>
      </c>
      <c r="CL354">
        <f>IF(CK354&gt;0,SUM($CK$6:CK354),0)</f>
        <v>0</v>
      </c>
      <c r="CM354" s="182" t="str">
        <f t="shared" si="48"/>
        <v/>
      </c>
    </row>
    <row r="355" spans="1:91" ht="13" x14ac:dyDescent="0.3">
      <c r="A355" s="82"/>
      <c r="B355" s="251"/>
      <c r="C355" s="215"/>
      <c r="D355" s="215"/>
      <c r="E355" s="215"/>
      <c r="F355" s="215"/>
      <c r="G355" s="216"/>
      <c r="H355" s="217"/>
      <c r="I355" s="200"/>
      <c r="J355" s="264"/>
      <c r="K355" s="140"/>
      <c r="L355" s="135"/>
      <c r="M355" s="261"/>
      <c r="N355" s="172"/>
      <c r="O355" s="160"/>
      <c r="P355" s="161"/>
      <c r="Q355" s="141"/>
      <c r="R355" s="170"/>
      <c r="S355" s="140"/>
      <c r="T355" s="67"/>
      <c r="U355" s="67"/>
      <c r="V355" s="135"/>
      <c r="W355" s="140"/>
      <c r="X355" s="135"/>
      <c r="Y355" s="134"/>
      <c r="Z355" s="67"/>
      <c r="AA355" s="67"/>
      <c r="AB355" s="135"/>
      <c r="AC355" s="141"/>
      <c r="AD355" s="115"/>
      <c r="AE355" s="115"/>
      <c r="AF355" s="269"/>
      <c r="AG355" s="134"/>
      <c r="AH355" s="67"/>
      <c r="AI355" s="67"/>
      <c r="AJ355" s="135"/>
      <c r="AK355" s="140"/>
      <c r="AL355" s="215"/>
      <c r="AM355" s="215"/>
      <c r="AN355" s="215"/>
      <c r="AO355" s="215"/>
      <c r="AP355" s="271"/>
      <c r="AQ355" s="273"/>
      <c r="AR355" s="140"/>
      <c r="AS355" s="271"/>
      <c r="AT355" s="140"/>
      <c r="AU355" s="215"/>
      <c r="AV355" s="215"/>
      <c r="AW355" s="215"/>
      <c r="AX355" s="271"/>
      <c r="AY355" s="277"/>
      <c r="AZ355" s="218"/>
      <c r="BA355" s="218"/>
      <c r="BB355" s="332"/>
      <c r="BC355" s="134"/>
      <c r="BD355" s="67"/>
      <c r="BE355" s="199"/>
      <c r="BF355" s="280"/>
      <c r="BG355" s="261"/>
      <c r="BH355" s="271"/>
      <c r="BI355" s="140"/>
      <c r="BJ355" s="271"/>
      <c r="BK355" s="140"/>
      <c r="BL355" s="215"/>
      <c r="BM355" s="215"/>
      <c r="BN355" s="215"/>
      <c r="BO355" s="271"/>
      <c r="BP355" s="134"/>
      <c r="BQ355" s="67"/>
      <c r="BR355" s="67"/>
      <c r="BS355" s="135"/>
      <c r="BT355" s="134"/>
      <c r="BU355" s="67"/>
      <c r="BV355" s="199"/>
      <c r="BW355" s="280"/>
      <c r="BX355" s="334" t="str">
        <f t="shared" si="44"/>
        <v/>
      </c>
      <c r="BY355" s="134"/>
      <c r="BZ355" s="67"/>
      <c r="CA355" s="67"/>
      <c r="CB355" s="67"/>
      <c r="CC355" s="67"/>
      <c r="CD355" s="252" t="str">
        <f t="shared" si="45"/>
        <v/>
      </c>
      <c r="CE355" s="197" t="str">
        <f t="shared" si="46"/>
        <v/>
      </c>
      <c r="CF355" s="327" t="str">
        <f t="shared" si="47"/>
        <v/>
      </c>
      <c r="CG355" s="72" t="str">
        <f t="shared" si="49"/>
        <v/>
      </c>
      <c r="CH355" s="95"/>
      <c r="CI355" s="27" t="e">
        <f>VLOOKUP(B355,Facility_Information!$B$6:$O$136,14,FALSE)</f>
        <v>#N/A</v>
      </c>
      <c r="CJ355">
        <f t="shared" si="42"/>
        <v>0</v>
      </c>
      <c r="CK355">
        <f t="shared" si="43"/>
        <v>0</v>
      </c>
      <c r="CL355">
        <f>IF(CK355&gt;0,SUM($CK$6:CK355),0)</f>
        <v>0</v>
      </c>
      <c r="CM355" s="182" t="str">
        <f t="shared" si="48"/>
        <v/>
      </c>
    </row>
    <row r="356" spans="1:91" ht="13" x14ac:dyDescent="0.3">
      <c r="A356" s="82"/>
      <c r="B356" s="251"/>
      <c r="C356" s="215"/>
      <c r="D356" s="215"/>
      <c r="E356" s="215"/>
      <c r="F356" s="215"/>
      <c r="G356" s="216"/>
      <c r="H356" s="217"/>
      <c r="I356" s="200"/>
      <c r="J356" s="264"/>
      <c r="K356" s="140"/>
      <c r="L356" s="135"/>
      <c r="M356" s="261"/>
      <c r="N356" s="172"/>
      <c r="O356" s="160"/>
      <c r="P356" s="161"/>
      <c r="Q356" s="141"/>
      <c r="R356" s="170"/>
      <c r="S356" s="140"/>
      <c r="T356" s="67"/>
      <c r="U356" s="67"/>
      <c r="V356" s="135"/>
      <c r="W356" s="140"/>
      <c r="X356" s="135"/>
      <c r="Y356" s="134"/>
      <c r="Z356" s="67"/>
      <c r="AA356" s="67"/>
      <c r="AB356" s="135"/>
      <c r="AC356" s="141"/>
      <c r="AD356" s="115"/>
      <c r="AE356" s="115"/>
      <c r="AF356" s="269"/>
      <c r="AG356" s="134"/>
      <c r="AH356" s="67"/>
      <c r="AI356" s="67"/>
      <c r="AJ356" s="135"/>
      <c r="AK356" s="140"/>
      <c r="AL356" s="215"/>
      <c r="AM356" s="215"/>
      <c r="AN356" s="215"/>
      <c r="AO356" s="215"/>
      <c r="AP356" s="271"/>
      <c r="AQ356" s="273"/>
      <c r="AR356" s="140"/>
      <c r="AS356" s="271"/>
      <c r="AT356" s="140"/>
      <c r="AU356" s="215"/>
      <c r="AV356" s="215"/>
      <c r="AW356" s="215"/>
      <c r="AX356" s="271"/>
      <c r="AY356" s="277"/>
      <c r="AZ356" s="218"/>
      <c r="BA356" s="218"/>
      <c r="BB356" s="332"/>
      <c r="BC356" s="134"/>
      <c r="BD356" s="67"/>
      <c r="BE356" s="199"/>
      <c r="BF356" s="280"/>
      <c r="BG356" s="261"/>
      <c r="BH356" s="271"/>
      <c r="BI356" s="140"/>
      <c r="BJ356" s="271"/>
      <c r="BK356" s="140"/>
      <c r="BL356" s="215"/>
      <c r="BM356" s="215"/>
      <c r="BN356" s="215"/>
      <c r="BO356" s="271"/>
      <c r="BP356" s="134"/>
      <c r="BQ356" s="67"/>
      <c r="BR356" s="67"/>
      <c r="BS356" s="135"/>
      <c r="BT356" s="134"/>
      <c r="BU356" s="67"/>
      <c r="BV356" s="199"/>
      <c r="BW356" s="280"/>
      <c r="BX356" s="334" t="str">
        <f t="shared" si="44"/>
        <v/>
      </c>
      <c r="BY356" s="134"/>
      <c r="BZ356" s="67"/>
      <c r="CA356" s="67"/>
      <c r="CB356" s="67"/>
      <c r="CC356" s="67"/>
      <c r="CD356" s="252" t="str">
        <f t="shared" si="45"/>
        <v/>
      </c>
      <c r="CE356" s="197" t="str">
        <f t="shared" si="46"/>
        <v/>
      </c>
      <c r="CF356" s="327" t="str">
        <f t="shared" si="47"/>
        <v/>
      </c>
      <c r="CG356" s="72" t="str">
        <f t="shared" si="49"/>
        <v/>
      </c>
      <c r="CH356" s="95"/>
      <c r="CI356" s="27" t="e">
        <f>VLOOKUP(B356,Facility_Information!$B$6:$O$136,14,FALSE)</f>
        <v>#N/A</v>
      </c>
      <c r="CJ356">
        <f t="shared" si="42"/>
        <v>0</v>
      </c>
      <c r="CK356">
        <f t="shared" si="43"/>
        <v>0</v>
      </c>
      <c r="CL356">
        <f>IF(CK356&gt;0,SUM($CK$6:CK356),0)</f>
        <v>0</v>
      </c>
      <c r="CM356" s="182" t="str">
        <f t="shared" si="48"/>
        <v/>
      </c>
    </row>
    <row r="357" spans="1:91" ht="13" x14ac:dyDescent="0.3">
      <c r="A357" s="82"/>
      <c r="B357" s="251"/>
      <c r="C357" s="215"/>
      <c r="D357" s="215"/>
      <c r="E357" s="215"/>
      <c r="F357" s="215"/>
      <c r="G357" s="216"/>
      <c r="H357" s="217"/>
      <c r="I357" s="200"/>
      <c r="J357" s="264"/>
      <c r="K357" s="140"/>
      <c r="L357" s="135"/>
      <c r="M357" s="261"/>
      <c r="N357" s="172"/>
      <c r="O357" s="160"/>
      <c r="P357" s="161"/>
      <c r="Q357" s="141"/>
      <c r="R357" s="170"/>
      <c r="S357" s="140"/>
      <c r="T357" s="67"/>
      <c r="U357" s="67"/>
      <c r="V357" s="135"/>
      <c r="W357" s="140"/>
      <c r="X357" s="135"/>
      <c r="Y357" s="134"/>
      <c r="Z357" s="67"/>
      <c r="AA357" s="67"/>
      <c r="AB357" s="135"/>
      <c r="AC357" s="141"/>
      <c r="AD357" s="115"/>
      <c r="AE357" s="115"/>
      <c r="AF357" s="269"/>
      <c r="AG357" s="134"/>
      <c r="AH357" s="67"/>
      <c r="AI357" s="67"/>
      <c r="AJ357" s="135"/>
      <c r="AK357" s="140"/>
      <c r="AL357" s="215"/>
      <c r="AM357" s="215"/>
      <c r="AN357" s="215"/>
      <c r="AO357" s="215"/>
      <c r="AP357" s="271"/>
      <c r="AQ357" s="273"/>
      <c r="AR357" s="140"/>
      <c r="AS357" s="271"/>
      <c r="AT357" s="140"/>
      <c r="AU357" s="215"/>
      <c r="AV357" s="215"/>
      <c r="AW357" s="215"/>
      <c r="AX357" s="271"/>
      <c r="AY357" s="277"/>
      <c r="AZ357" s="218"/>
      <c r="BA357" s="218"/>
      <c r="BB357" s="332"/>
      <c r="BC357" s="134"/>
      <c r="BD357" s="67"/>
      <c r="BE357" s="199"/>
      <c r="BF357" s="280"/>
      <c r="BG357" s="261"/>
      <c r="BH357" s="271"/>
      <c r="BI357" s="140"/>
      <c r="BJ357" s="271"/>
      <c r="BK357" s="140"/>
      <c r="BL357" s="215"/>
      <c r="BM357" s="215"/>
      <c r="BN357" s="215"/>
      <c r="BO357" s="271"/>
      <c r="BP357" s="134"/>
      <c r="BQ357" s="67"/>
      <c r="BR357" s="67"/>
      <c r="BS357" s="135"/>
      <c r="BT357" s="134"/>
      <c r="BU357" s="67"/>
      <c r="BV357" s="199"/>
      <c r="BW357" s="280"/>
      <c r="BX357" s="334" t="str">
        <f t="shared" si="44"/>
        <v/>
      </c>
      <c r="BY357" s="134"/>
      <c r="BZ357" s="67"/>
      <c r="CA357" s="67"/>
      <c r="CB357" s="67"/>
      <c r="CC357" s="67"/>
      <c r="CD357" s="252" t="str">
        <f t="shared" si="45"/>
        <v/>
      </c>
      <c r="CE357" s="197" t="str">
        <f t="shared" si="46"/>
        <v/>
      </c>
      <c r="CF357" s="327" t="str">
        <f t="shared" si="47"/>
        <v/>
      </c>
      <c r="CG357" s="72" t="str">
        <f t="shared" si="49"/>
        <v/>
      </c>
      <c r="CH357" s="95"/>
      <c r="CI357" s="27" t="e">
        <f>VLOOKUP(B357,Facility_Information!$B$6:$O$136,14,FALSE)</f>
        <v>#N/A</v>
      </c>
      <c r="CJ357">
        <f t="shared" si="42"/>
        <v>0</v>
      </c>
      <c r="CK357">
        <f t="shared" si="43"/>
        <v>0</v>
      </c>
      <c r="CL357">
        <f>IF(CK357&gt;0,SUM($CK$6:CK357),0)</f>
        <v>0</v>
      </c>
      <c r="CM357" s="182" t="str">
        <f t="shared" si="48"/>
        <v/>
      </c>
    </row>
    <row r="358" spans="1:91" ht="13" x14ac:dyDescent="0.3">
      <c r="A358" s="82"/>
      <c r="B358" s="251"/>
      <c r="C358" s="215"/>
      <c r="D358" s="215"/>
      <c r="E358" s="215"/>
      <c r="F358" s="215"/>
      <c r="G358" s="216"/>
      <c r="H358" s="217"/>
      <c r="I358" s="200"/>
      <c r="J358" s="264"/>
      <c r="K358" s="140"/>
      <c r="L358" s="135"/>
      <c r="M358" s="261"/>
      <c r="N358" s="172"/>
      <c r="O358" s="160"/>
      <c r="P358" s="161"/>
      <c r="Q358" s="141"/>
      <c r="R358" s="170"/>
      <c r="S358" s="140"/>
      <c r="T358" s="67"/>
      <c r="U358" s="67"/>
      <c r="V358" s="135"/>
      <c r="W358" s="140"/>
      <c r="X358" s="135"/>
      <c r="Y358" s="134"/>
      <c r="Z358" s="67"/>
      <c r="AA358" s="67"/>
      <c r="AB358" s="135"/>
      <c r="AC358" s="141"/>
      <c r="AD358" s="115"/>
      <c r="AE358" s="115"/>
      <c r="AF358" s="269"/>
      <c r="AG358" s="134"/>
      <c r="AH358" s="67"/>
      <c r="AI358" s="67"/>
      <c r="AJ358" s="135"/>
      <c r="AK358" s="140"/>
      <c r="AL358" s="215"/>
      <c r="AM358" s="215"/>
      <c r="AN358" s="215"/>
      <c r="AO358" s="215"/>
      <c r="AP358" s="271"/>
      <c r="AQ358" s="273"/>
      <c r="AR358" s="140"/>
      <c r="AS358" s="271"/>
      <c r="AT358" s="140"/>
      <c r="AU358" s="215"/>
      <c r="AV358" s="215"/>
      <c r="AW358" s="215"/>
      <c r="AX358" s="271"/>
      <c r="AY358" s="277"/>
      <c r="AZ358" s="218"/>
      <c r="BA358" s="218"/>
      <c r="BB358" s="332"/>
      <c r="BC358" s="134"/>
      <c r="BD358" s="67"/>
      <c r="BE358" s="199"/>
      <c r="BF358" s="280"/>
      <c r="BG358" s="261"/>
      <c r="BH358" s="271"/>
      <c r="BI358" s="140"/>
      <c r="BJ358" s="271"/>
      <c r="BK358" s="140"/>
      <c r="BL358" s="215"/>
      <c r="BM358" s="215"/>
      <c r="BN358" s="215"/>
      <c r="BO358" s="271"/>
      <c r="BP358" s="134"/>
      <c r="BQ358" s="67"/>
      <c r="BR358" s="67"/>
      <c r="BS358" s="135"/>
      <c r="BT358" s="134"/>
      <c r="BU358" s="67"/>
      <c r="BV358" s="199"/>
      <c r="BW358" s="280"/>
      <c r="BX358" s="334" t="str">
        <f t="shared" si="44"/>
        <v/>
      </c>
      <c r="BY358" s="134"/>
      <c r="BZ358" s="67"/>
      <c r="CA358" s="67"/>
      <c r="CB358" s="67"/>
      <c r="CC358" s="67"/>
      <c r="CD358" s="252" t="str">
        <f t="shared" si="45"/>
        <v/>
      </c>
      <c r="CE358" s="197" t="str">
        <f t="shared" si="46"/>
        <v/>
      </c>
      <c r="CF358" s="327" t="str">
        <f t="shared" si="47"/>
        <v/>
      </c>
      <c r="CG358" s="72" t="str">
        <f t="shared" si="49"/>
        <v/>
      </c>
      <c r="CH358" s="95"/>
      <c r="CI358" s="27" t="e">
        <f>VLOOKUP(B358,Facility_Information!$B$6:$O$136,14,FALSE)</f>
        <v>#N/A</v>
      </c>
      <c r="CJ358">
        <f t="shared" si="42"/>
        <v>0</v>
      </c>
      <c r="CK358">
        <f t="shared" si="43"/>
        <v>0</v>
      </c>
      <c r="CL358">
        <f>IF(CK358&gt;0,SUM($CK$6:CK358),0)</f>
        <v>0</v>
      </c>
      <c r="CM358" s="182" t="str">
        <f t="shared" si="48"/>
        <v/>
      </c>
    </row>
    <row r="359" spans="1:91" ht="13" x14ac:dyDescent="0.3">
      <c r="A359" s="82"/>
      <c r="B359" s="251"/>
      <c r="C359" s="215"/>
      <c r="D359" s="215"/>
      <c r="E359" s="215"/>
      <c r="F359" s="215"/>
      <c r="G359" s="216"/>
      <c r="H359" s="217"/>
      <c r="I359" s="200"/>
      <c r="J359" s="264"/>
      <c r="K359" s="140"/>
      <c r="L359" s="135"/>
      <c r="M359" s="261"/>
      <c r="N359" s="172"/>
      <c r="O359" s="160"/>
      <c r="P359" s="161"/>
      <c r="Q359" s="141"/>
      <c r="R359" s="170"/>
      <c r="S359" s="140"/>
      <c r="T359" s="67"/>
      <c r="U359" s="67"/>
      <c r="V359" s="135"/>
      <c r="W359" s="140"/>
      <c r="X359" s="135"/>
      <c r="Y359" s="134"/>
      <c r="Z359" s="67"/>
      <c r="AA359" s="67"/>
      <c r="AB359" s="135"/>
      <c r="AC359" s="141"/>
      <c r="AD359" s="115"/>
      <c r="AE359" s="115"/>
      <c r="AF359" s="269"/>
      <c r="AG359" s="134"/>
      <c r="AH359" s="67"/>
      <c r="AI359" s="67"/>
      <c r="AJ359" s="135"/>
      <c r="AK359" s="140"/>
      <c r="AL359" s="215"/>
      <c r="AM359" s="215"/>
      <c r="AN359" s="215"/>
      <c r="AO359" s="215"/>
      <c r="AP359" s="271"/>
      <c r="AQ359" s="273"/>
      <c r="AR359" s="140"/>
      <c r="AS359" s="271"/>
      <c r="AT359" s="140"/>
      <c r="AU359" s="215"/>
      <c r="AV359" s="215"/>
      <c r="AW359" s="215"/>
      <c r="AX359" s="271"/>
      <c r="AY359" s="277"/>
      <c r="AZ359" s="218"/>
      <c r="BA359" s="218"/>
      <c r="BB359" s="332"/>
      <c r="BC359" s="134"/>
      <c r="BD359" s="67"/>
      <c r="BE359" s="199"/>
      <c r="BF359" s="280"/>
      <c r="BG359" s="261"/>
      <c r="BH359" s="271"/>
      <c r="BI359" s="140"/>
      <c r="BJ359" s="271"/>
      <c r="BK359" s="140"/>
      <c r="BL359" s="215"/>
      <c r="BM359" s="215"/>
      <c r="BN359" s="215"/>
      <c r="BO359" s="271"/>
      <c r="BP359" s="134"/>
      <c r="BQ359" s="67"/>
      <c r="BR359" s="67"/>
      <c r="BS359" s="135"/>
      <c r="BT359" s="134"/>
      <c r="BU359" s="67"/>
      <c r="BV359" s="199"/>
      <c r="BW359" s="280"/>
      <c r="BX359" s="334" t="str">
        <f t="shared" si="44"/>
        <v/>
      </c>
      <c r="BY359" s="134"/>
      <c r="BZ359" s="67"/>
      <c r="CA359" s="67"/>
      <c r="CB359" s="67"/>
      <c r="CC359" s="67"/>
      <c r="CD359" s="252" t="str">
        <f t="shared" si="45"/>
        <v/>
      </c>
      <c r="CE359" s="197" t="str">
        <f t="shared" si="46"/>
        <v/>
      </c>
      <c r="CF359" s="327" t="str">
        <f t="shared" si="47"/>
        <v/>
      </c>
      <c r="CG359" s="72" t="str">
        <f t="shared" si="49"/>
        <v/>
      </c>
      <c r="CH359" s="95"/>
      <c r="CI359" s="27" t="e">
        <f>VLOOKUP(B359,Facility_Information!$B$6:$O$136,14,FALSE)</f>
        <v>#N/A</v>
      </c>
      <c r="CJ359">
        <f t="shared" si="42"/>
        <v>0</v>
      </c>
      <c r="CK359">
        <f t="shared" si="43"/>
        <v>0</v>
      </c>
      <c r="CL359">
        <f>IF(CK359&gt;0,SUM($CK$6:CK359),0)</f>
        <v>0</v>
      </c>
      <c r="CM359" s="182" t="str">
        <f t="shared" si="48"/>
        <v/>
      </c>
    </row>
    <row r="360" spans="1:91" ht="13" x14ac:dyDescent="0.3">
      <c r="A360" s="82"/>
      <c r="B360" s="251"/>
      <c r="C360" s="215"/>
      <c r="D360" s="215"/>
      <c r="E360" s="215"/>
      <c r="F360" s="215"/>
      <c r="G360" s="216"/>
      <c r="H360" s="217"/>
      <c r="I360" s="200"/>
      <c r="J360" s="264"/>
      <c r="K360" s="140"/>
      <c r="L360" s="135"/>
      <c r="M360" s="261"/>
      <c r="N360" s="172"/>
      <c r="O360" s="160"/>
      <c r="P360" s="161"/>
      <c r="Q360" s="141"/>
      <c r="R360" s="170"/>
      <c r="S360" s="140"/>
      <c r="T360" s="67"/>
      <c r="U360" s="67"/>
      <c r="V360" s="135"/>
      <c r="W360" s="140"/>
      <c r="X360" s="135"/>
      <c r="Y360" s="134"/>
      <c r="Z360" s="67"/>
      <c r="AA360" s="67"/>
      <c r="AB360" s="135"/>
      <c r="AC360" s="141"/>
      <c r="AD360" s="115"/>
      <c r="AE360" s="115"/>
      <c r="AF360" s="269"/>
      <c r="AG360" s="134"/>
      <c r="AH360" s="67"/>
      <c r="AI360" s="67"/>
      <c r="AJ360" s="135"/>
      <c r="AK360" s="140"/>
      <c r="AL360" s="215"/>
      <c r="AM360" s="215"/>
      <c r="AN360" s="215"/>
      <c r="AO360" s="215"/>
      <c r="AP360" s="271"/>
      <c r="AQ360" s="273"/>
      <c r="AR360" s="140"/>
      <c r="AS360" s="271"/>
      <c r="AT360" s="140"/>
      <c r="AU360" s="215"/>
      <c r="AV360" s="215"/>
      <c r="AW360" s="215"/>
      <c r="AX360" s="271"/>
      <c r="AY360" s="277"/>
      <c r="AZ360" s="218"/>
      <c r="BA360" s="218"/>
      <c r="BB360" s="332"/>
      <c r="BC360" s="134"/>
      <c r="BD360" s="67"/>
      <c r="BE360" s="199"/>
      <c r="BF360" s="280"/>
      <c r="BG360" s="261"/>
      <c r="BH360" s="271"/>
      <c r="BI360" s="140"/>
      <c r="BJ360" s="271"/>
      <c r="BK360" s="140"/>
      <c r="BL360" s="215"/>
      <c r="BM360" s="215"/>
      <c r="BN360" s="215"/>
      <c r="BO360" s="271"/>
      <c r="BP360" s="134"/>
      <c r="BQ360" s="67"/>
      <c r="BR360" s="67"/>
      <c r="BS360" s="135"/>
      <c r="BT360" s="134"/>
      <c r="BU360" s="67"/>
      <c r="BV360" s="199"/>
      <c r="BW360" s="280"/>
      <c r="BX360" s="334" t="str">
        <f t="shared" si="44"/>
        <v/>
      </c>
      <c r="BY360" s="134"/>
      <c r="BZ360" s="67"/>
      <c r="CA360" s="67"/>
      <c r="CB360" s="67"/>
      <c r="CC360" s="67"/>
      <c r="CD360" s="252" t="str">
        <f t="shared" si="45"/>
        <v/>
      </c>
      <c r="CE360" s="197" t="str">
        <f t="shared" si="46"/>
        <v/>
      </c>
      <c r="CF360" s="327" t="str">
        <f t="shared" si="47"/>
        <v/>
      </c>
      <c r="CG360" s="72" t="str">
        <f t="shared" si="49"/>
        <v/>
      </c>
      <c r="CH360" s="95"/>
      <c r="CI360" s="27" t="e">
        <f>VLOOKUP(B360,Facility_Information!$B$6:$O$136,14,FALSE)</f>
        <v>#N/A</v>
      </c>
      <c r="CJ360">
        <f t="shared" si="42"/>
        <v>0</v>
      </c>
      <c r="CK360">
        <f t="shared" si="43"/>
        <v>0</v>
      </c>
      <c r="CL360">
        <f>IF(CK360&gt;0,SUM($CK$6:CK360),0)</f>
        <v>0</v>
      </c>
      <c r="CM360" s="182" t="str">
        <f t="shared" si="48"/>
        <v/>
      </c>
    </row>
    <row r="361" spans="1:91" ht="13" x14ac:dyDescent="0.3">
      <c r="A361" s="82"/>
      <c r="B361" s="251"/>
      <c r="C361" s="215"/>
      <c r="D361" s="215"/>
      <c r="E361" s="215"/>
      <c r="F361" s="215"/>
      <c r="G361" s="216"/>
      <c r="H361" s="217"/>
      <c r="I361" s="200"/>
      <c r="J361" s="264"/>
      <c r="K361" s="140"/>
      <c r="L361" s="135"/>
      <c r="M361" s="261"/>
      <c r="N361" s="172"/>
      <c r="O361" s="160"/>
      <c r="P361" s="161"/>
      <c r="Q361" s="141"/>
      <c r="R361" s="170"/>
      <c r="S361" s="140"/>
      <c r="T361" s="67"/>
      <c r="U361" s="67"/>
      <c r="V361" s="135"/>
      <c r="W361" s="140"/>
      <c r="X361" s="135"/>
      <c r="Y361" s="134"/>
      <c r="Z361" s="67"/>
      <c r="AA361" s="67"/>
      <c r="AB361" s="135"/>
      <c r="AC361" s="141"/>
      <c r="AD361" s="115"/>
      <c r="AE361" s="115"/>
      <c r="AF361" s="269"/>
      <c r="AG361" s="134"/>
      <c r="AH361" s="67"/>
      <c r="AI361" s="67"/>
      <c r="AJ361" s="135"/>
      <c r="AK361" s="140"/>
      <c r="AL361" s="215"/>
      <c r="AM361" s="215"/>
      <c r="AN361" s="215"/>
      <c r="AO361" s="215"/>
      <c r="AP361" s="271"/>
      <c r="AQ361" s="273"/>
      <c r="AR361" s="140"/>
      <c r="AS361" s="271"/>
      <c r="AT361" s="140"/>
      <c r="AU361" s="215"/>
      <c r="AV361" s="215"/>
      <c r="AW361" s="215"/>
      <c r="AX361" s="271"/>
      <c r="AY361" s="277"/>
      <c r="AZ361" s="218"/>
      <c r="BA361" s="218"/>
      <c r="BB361" s="332"/>
      <c r="BC361" s="134"/>
      <c r="BD361" s="67"/>
      <c r="BE361" s="199"/>
      <c r="BF361" s="280"/>
      <c r="BG361" s="261"/>
      <c r="BH361" s="271"/>
      <c r="BI361" s="140"/>
      <c r="BJ361" s="271"/>
      <c r="BK361" s="140"/>
      <c r="BL361" s="215"/>
      <c r="BM361" s="215"/>
      <c r="BN361" s="215"/>
      <c r="BO361" s="271"/>
      <c r="BP361" s="134"/>
      <c r="BQ361" s="67"/>
      <c r="BR361" s="67"/>
      <c r="BS361" s="135"/>
      <c r="BT361" s="134"/>
      <c r="BU361" s="67"/>
      <c r="BV361" s="199"/>
      <c r="BW361" s="280"/>
      <c r="BX361" s="334" t="str">
        <f t="shared" si="44"/>
        <v/>
      </c>
      <c r="BY361" s="134"/>
      <c r="BZ361" s="67"/>
      <c r="CA361" s="67"/>
      <c r="CB361" s="67"/>
      <c r="CC361" s="67"/>
      <c r="CD361" s="252" t="str">
        <f t="shared" si="45"/>
        <v/>
      </c>
      <c r="CE361" s="197" t="str">
        <f t="shared" si="46"/>
        <v/>
      </c>
      <c r="CF361" s="327" t="str">
        <f t="shared" si="47"/>
        <v/>
      </c>
      <c r="CG361" s="72" t="str">
        <f t="shared" si="49"/>
        <v/>
      </c>
      <c r="CH361" s="95"/>
      <c r="CI361" s="27" t="e">
        <f>VLOOKUP(B361,Facility_Information!$B$6:$O$136,14,FALSE)</f>
        <v>#N/A</v>
      </c>
      <c r="CJ361">
        <f t="shared" si="42"/>
        <v>0</v>
      </c>
      <c r="CK361">
        <f t="shared" si="43"/>
        <v>0</v>
      </c>
      <c r="CL361">
        <f>IF(CK361&gt;0,SUM($CK$6:CK361),0)</f>
        <v>0</v>
      </c>
      <c r="CM361" s="182" t="str">
        <f t="shared" si="48"/>
        <v/>
      </c>
    </row>
    <row r="362" spans="1:91" ht="13" x14ac:dyDescent="0.3">
      <c r="A362" s="82"/>
      <c r="B362" s="251"/>
      <c r="C362" s="215"/>
      <c r="D362" s="215"/>
      <c r="E362" s="215"/>
      <c r="F362" s="215"/>
      <c r="G362" s="216"/>
      <c r="H362" s="217"/>
      <c r="I362" s="200"/>
      <c r="J362" s="264"/>
      <c r="K362" s="140"/>
      <c r="L362" s="135"/>
      <c r="M362" s="261"/>
      <c r="N362" s="172"/>
      <c r="O362" s="160"/>
      <c r="P362" s="161"/>
      <c r="Q362" s="141"/>
      <c r="R362" s="170"/>
      <c r="S362" s="140"/>
      <c r="T362" s="67"/>
      <c r="U362" s="67"/>
      <c r="V362" s="135"/>
      <c r="W362" s="140"/>
      <c r="X362" s="135"/>
      <c r="Y362" s="134"/>
      <c r="Z362" s="67"/>
      <c r="AA362" s="67"/>
      <c r="AB362" s="135"/>
      <c r="AC362" s="141"/>
      <c r="AD362" s="115"/>
      <c r="AE362" s="115"/>
      <c r="AF362" s="269"/>
      <c r="AG362" s="134"/>
      <c r="AH362" s="67"/>
      <c r="AI362" s="67"/>
      <c r="AJ362" s="135"/>
      <c r="AK362" s="140"/>
      <c r="AL362" s="215"/>
      <c r="AM362" s="215"/>
      <c r="AN362" s="215"/>
      <c r="AO362" s="215"/>
      <c r="AP362" s="271"/>
      <c r="AQ362" s="273"/>
      <c r="AR362" s="140"/>
      <c r="AS362" s="271"/>
      <c r="AT362" s="140"/>
      <c r="AU362" s="215"/>
      <c r="AV362" s="215"/>
      <c r="AW362" s="215"/>
      <c r="AX362" s="271"/>
      <c r="AY362" s="277"/>
      <c r="AZ362" s="218"/>
      <c r="BA362" s="218"/>
      <c r="BB362" s="332"/>
      <c r="BC362" s="134"/>
      <c r="BD362" s="67"/>
      <c r="BE362" s="199"/>
      <c r="BF362" s="280"/>
      <c r="BG362" s="261"/>
      <c r="BH362" s="271"/>
      <c r="BI362" s="140"/>
      <c r="BJ362" s="271"/>
      <c r="BK362" s="140"/>
      <c r="BL362" s="215"/>
      <c r="BM362" s="215"/>
      <c r="BN362" s="215"/>
      <c r="BO362" s="271"/>
      <c r="BP362" s="134"/>
      <c r="BQ362" s="67"/>
      <c r="BR362" s="67"/>
      <c r="BS362" s="135"/>
      <c r="BT362" s="134"/>
      <c r="BU362" s="67"/>
      <c r="BV362" s="199"/>
      <c r="BW362" s="280"/>
      <c r="BX362" s="334" t="str">
        <f t="shared" si="44"/>
        <v/>
      </c>
      <c r="BY362" s="134"/>
      <c r="BZ362" s="67"/>
      <c r="CA362" s="67"/>
      <c r="CB362" s="67"/>
      <c r="CC362" s="67"/>
      <c r="CD362" s="252" t="str">
        <f t="shared" si="45"/>
        <v/>
      </c>
      <c r="CE362" s="197" t="str">
        <f t="shared" si="46"/>
        <v/>
      </c>
      <c r="CF362" s="327" t="str">
        <f t="shared" si="47"/>
        <v/>
      </c>
      <c r="CG362" s="72" t="str">
        <f t="shared" si="49"/>
        <v/>
      </c>
      <c r="CH362" s="95"/>
      <c r="CI362" s="27" t="e">
        <f>VLOOKUP(B362,Facility_Information!$B$6:$O$136,14,FALSE)</f>
        <v>#N/A</v>
      </c>
      <c r="CJ362">
        <f t="shared" si="42"/>
        <v>0</v>
      </c>
      <c r="CK362">
        <f t="shared" si="43"/>
        <v>0</v>
      </c>
      <c r="CL362">
        <f>IF(CK362&gt;0,SUM($CK$6:CK362),0)</f>
        <v>0</v>
      </c>
      <c r="CM362" s="182" t="str">
        <f t="shared" si="48"/>
        <v/>
      </c>
    </row>
    <row r="363" spans="1:91" ht="13" x14ac:dyDescent="0.3">
      <c r="A363" s="82"/>
      <c r="B363" s="251"/>
      <c r="C363" s="215"/>
      <c r="D363" s="215"/>
      <c r="E363" s="215"/>
      <c r="F363" s="215"/>
      <c r="G363" s="216"/>
      <c r="H363" s="217"/>
      <c r="I363" s="200"/>
      <c r="J363" s="264"/>
      <c r="K363" s="140"/>
      <c r="L363" s="135"/>
      <c r="M363" s="261"/>
      <c r="N363" s="172"/>
      <c r="O363" s="160"/>
      <c r="P363" s="161"/>
      <c r="Q363" s="141"/>
      <c r="R363" s="170"/>
      <c r="S363" s="140"/>
      <c r="T363" s="67"/>
      <c r="U363" s="67"/>
      <c r="V363" s="135"/>
      <c r="W363" s="140"/>
      <c r="X363" s="135"/>
      <c r="Y363" s="134"/>
      <c r="Z363" s="67"/>
      <c r="AA363" s="67"/>
      <c r="AB363" s="135"/>
      <c r="AC363" s="141"/>
      <c r="AD363" s="115"/>
      <c r="AE363" s="115"/>
      <c r="AF363" s="269"/>
      <c r="AG363" s="134"/>
      <c r="AH363" s="67"/>
      <c r="AI363" s="67"/>
      <c r="AJ363" s="135"/>
      <c r="AK363" s="140"/>
      <c r="AL363" s="215"/>
      <c r="AM363" s="215"/>
      <c r="AN363" s="215"/>
      <c r="AO363" s="215"/>
      <c r="AP363" s="271"/>
      <c r="AQ363" s="273"/>
      <c r="AR363" s="140"/>
      <c r="AS363" s="271"/>
      <c r="AT363" s="140"/>
      <c r="AU363" s="215"/>
      <c r="AV363" s="215"/>
      <c r="AW363" s="215"/>
      <c r="AX363" s="271"/>
      <c r="AY363" s="277"/>
      <c r="AZ363" s="218"/>
      <c r="BA363" s="218"/>
      <c r="BB363" s="332"/>
      <c r="BC363" s="134"/>
      <c r="BD363" s="67"/>
      <c r="BE363" s="199"/>
      <c r="BF363" s="280"/>
      <c r="BG363" s="261"/>
      <c r="BH363" s="271"/>
      <c r="BI363" s="140"/>
      <c r="BJ363" s="271"/>
      <c r="BK363" s="140"/>
      <c r="BL363" s="215"/>
      <c r="BM363" s="215"/>
      <c r="BN363" s="215"/>
      <c r="BO363" s="271"/>
      <c r="BP363" s="134"/>
      <c r="BQ363" s="67"/>
      <c r="BR363" s="67"/>
      <c r="BS363" s="135"/>
      <c r="BT363" s="134"/>
      <c r="BU363" s="67"/>
      <c r="BV363" s="199"/>
      <c r="BW363" s="280"/>
      <c r="BX363" s="334" t="str">
        <f t="shared" si="44"/>
        <v/>
      </c>
      <c r="BY363" s="134"/>
      <c r="BZ363" s="67"/>
      <c r="CA363" s="67"/>
      <c r="CB363" s="67"/>
      <c r="CC363" s="67"/>
      <c r="CD363" s="252" t="str">
        <f t="shared" si="45"/>
        <v/>
      </c>
      <c r="CE363" s="197" t="str">
        <f t="shared" si="46"/>
        <v/>
      </c>
      <c r="CF363" s="327" t="str">
        <f t="shared" si="47"/>
        <v/>
      </c>
      <c r="CG363" s="72" t="str">
        <f t="shared" si="49"/>
        <v/>
      </c>
      <c r="CH363" s="95"/>
      <c r="CI363" s="27" t="e">
        <f>VLOOKUP(B363,Facility_Information!$B$6:$O$136,14,FALSE)</f>
        <v>#N/A</v>
      </c>
      <c r="CJ363">
        <f t="shared" si="42"/>
        <v>0</v>
      </c>
      <c r="CK363">
        <f t="shared" si="43"/>
        <v>0</v>
      </c>
      <c r="CL363">
        <f>IF(CK363&gt;0,SUM($CK$6:CK363),0)</f>
        <v>0</v>
      </c>
      <c r="CM363" s="182" t="str">
        <f t="shared" si="48"/>
        <v/>
      </c>
    </row>
    <row r="364" spans="1:91" ht="13" x14ac:dyDescent="0.3">
      <c r="A364" s="82"/>
      <c r="B364" s="251"/>
      <c r="C364" s="215"/>
      <c r="D364" s="215"/>
      <c r="E364" s="215"/>
      <c r="F364" s="215"/>
      <c r="G364" s="216"/>
      <c r="H364" s="217"/>
      <c r="I364" s="200"/>
      <c r="J364" s="264"/>
      <c r="K364" s="140"/>
      <c r="L364" s="135"/>
      <c r="M364" s="261"/>
      <c r="N364" s="172"/>
      <c r="O364" s="160"/>
      <c r="P364" s="161"/>
      <c r="Q364" s="141"/>
      <c r="R364" s="170"/>
      <c r="S364" s="140"/>
      <c r="T364" s="67"/>
      <c r="U364" s="67"/>
      <c r="V364" s="135"/>
      <c r="W364" s="140"/>
      <c r="X364" s="135"/>
      <c r="Y364" s="134"/>
      <c r="Z364" s="67"/>
      <c r="AA364" s="67"/>
      <c r="AB364" s="135"/>
      <c r="AC364" s="141"/>
      <c r="AD364" s="115"/>
      <c r="AE364" s="115"/>
      <c r="AF364" s="269"/>
      <c r="AG364" s="134"/>
      <c r="AH364" s="67"/>
      <c r="AI364" s="67"/>
      <c r="AJ364" s="135"/>
      <c r="AK364" s="140"/>
      <c r="AL364" s="215"/>
      <c r="AM364" s="215"/>
      <c r="AN364" s="215"/>
      <c r="AO364" s="215"/>
      <c r="AP364" s="271"/>
      <c r="AQ364" s="273"/>
      <c r="AR364" s="140"/>
      <c r="AS364" s="271"/>
      <c r="AT364" s="140"/>
      <c r="AU364" s="215"/>
      <c r="AV364" s="215"/>
      <c r="AW364" s="215"/>
      <c r="AX364" s="271"/>
      <c r="AY364" s="277"/>
      <c r="AZ364" s="218"/>
      <c r="BA364" s="218"/>
      <c r="BB364" s="332"/>
      <c r="BC364" s="134"/>
      <c r="BD364" s="67"/>
      <c r="BE364" s="199"/>
      <c r="BF364" s="280"/>
      <c r="BG364" s="261"/>
      <c r="BH364" s="271"/>
      <c r="BI364" s="140"/>
      <c r="BJ364" s="271"/>
      <c r="BK364" s="140"/>
      <c r="BL364" s="215"/>
      <c r="BM364" s="215"/>
      <c r="BN364" s="215"/>
      <c r="BO364" s="271"/>
      <c r="BP364" s="134"/>
      <c r="BQ364" s="67"/>
      <c r="BR364" s="67"/>
      <c r="BS364" s="135"/>
      <c r="BT364" s="134"/>
      <c r="BU364" s="67"/>
      <c r="BV364" s="199"/>
      <c r="BW364" s="280"/>
      <c r="BX364" s="334" t="str">
        <f t="shared" si="44"/>
        <v/>
      </c>
      <c r="BY364" s="134"/>
      <c r="BZ364" s="67"/>
      <c r="CA364" s="67"/>
      <c r="CB364" s="67"/>
      <c r="CC364" s="67"/>
      <c r="CD364" s="252" t="str">
        <f t="shared" si="45"/>
        <v/>
      </c>
      <c r="CE364" s="197" t="str">
        <f t="shared" si="46"/>
        <v/>
      </c>
      <c r="CF364" s="327" t="str">
        <f t="shared" si="47"/>
        <v/>
      </c>
      <c r="CG364" s="72" t="str">
        <f t="shared" si="49"/>
        <v/>
      </c>
      <c r="CH364" s="95"/>
      <c r="CI364" s="27" t="e">
        <f>VLOOKUP(B364,Facility_Information!$B$6:$O$136,14,FALSE)</f>
        <v>#N/A</v>
      </c>
      <c r="CJ364">
        <f t="shared" si="42"/>
        <v>0</v>
      </c>
      <c r="CK364">
        <f t="shared" si="43"/>
        <v>0</v>
      </c>
      <c r="CL364">
        <f>IF(CK364&gt;0,SUM($CK$6:CK364),0)</f>
        <v>0</v>
      </c>
      <c r="CM364" s="182" t="str">
        <f t="shared" si="48"/>
        <v/>
      </c>
    </row>
    <row r="365" spans="1:91" ht="13" x14ac:dyDescent="0.3">
      <c r="A365" s="82"/>
      <c r="B365" s="251"/>
      <c r="C365" s="215"/>
      <c r="D365" s="215"/>
      <c r="E365" s="215"/>
      <c r="F365" s="215"/>
      <c r="G365" s="216"/>
      <c r="H365" s="217"/>
      <c r="I365" s="200"/>
      <c r="J365" s="264"/>
      <c r="K365" s="140"/>
      <c r="L365" s="135"/>
      <c r="M365" s="261"/>
      <c r="N365" s="172"/>
      <c r="O365" s="160"/>
      <c r="P365" s="161"/>
      <c r="Q365" s="141"/>
      <c r="R365" s="170"/>
      <c r="S365" s="140"/>
      <c r="T365" s="67"/>
      <c r="U365" s="67"/>
      <c r="V365" s="135"/>
      <c r="W365" s="140"/>
      <c r="X365" s="135"/>
      <c r="Y365" s="134"/>
      <c r="Z365" s="67"/>
      <c r="AA365" s="67"/>
      <c r="AB365" s="135"/>
      <c r="AC365" s="141"/>
      <c r="AD365" s="115"/>
      <c r="AE365" s="115"/>
      <c r="AF365" s="269"/>
      <c r="AG365" s="134"/>
      <c r="AH365" s="67"/>
      <c r="AI365" s="67"/>
      <c r="AJ365" s="135"/>
      <c r="AK365" s="140"/>
      <c r="AL365" s="215"/>
      <c r="AM365" s="215"/>
      <c r="AN365" s="215"/>
      <c r="AO365" s="215"/>
      <c r="AP365" s="271"/>
      <c r="AQ365" s="273"/>
      <c r="AR365" s="140"/>
      <c r="AS365" s="271"/>
      <c r="AT365" s="140"/>
      <c r="AU365" s="215"/>
      <c r="AV365" s="215"/>
      <c r="AW365" s="215"/>
      <c r="AX365" s="271"/>
      <c r="AY365" s="277"/>
      <c r="AZ365" s="218"/>
      <c r="BA365" s="218"/>
      <c r="BB365" s="332"/>
      <c r="BC365" s="134"/>
      <c r="BD365" s="67"/>
      <c r="BE365" s="199"/>
      <c r="BF365" s="280"/>
      <c r="BG365" s="261"/>
      <c r="BH365" s="271"/>
      <c r="BI365" s="140"/>
      <c r="BJ365" s="271"/>
      <c r="BK365" s="140"/>
      <c r="BL365" s="215"/>
      <c r="BM365" s="215"/>
      <c r="BN365" s="215"/>
      <c r="BO365" s="271"/>
      <c r="BP365" s="134"/>
      <c r="BQ365" s="67"/>
      <c r="BR365" s="67"/>
      <c r="BS365" s="135"/>
      <c r="BT365" s="134"/>
      <c r="BU365" s="67"/>
      <c r="BV365" s="199"/>
      <c r="BW365" s="280"/>
      <c r="BX365" s="334" t="str">
        <f t="shared" si="44"/>
        <v/>
      </c>
      <c r="BY365" s="134"/>
      <c r="BZ365" s="67"/>
      <c r="CA365" s="67"/>
      <c r="CB365" s="67"/>
      <c r="CC365" s="67"/>
      <c r="CD365" s="252" t="str">
        <f t="shared" si="45"/>
        <v/>
      </c>
      <c r="CE365" s="197" t="str">
        <f t="shared" si="46"/>
        <v/>
      </c>
      <c r="CF365" s="327" t="str">
        <f t="shared" si="47"/>
        <v/>
      </c>
      <c r="CG365" s="72" t="str">
        <f t="shared" si="49"/>
        <v/>
      </c>
      <c r="CH365" s="95"/>
      <c r="CI365" s="27" t="e">
        <f>VLOOKUP(B365,Facility_Information!$B$6:$O$136,14,FALSE)</f>
        <v>#N/A</v>
      </c>
      <c r="CJ365">
        <f t="shared" si="42"/>
        <v>0</v>
      </c>
      <c r="CK365">
        <f t="shared" si="43"/>
        <v>0</v>
      </c>
      <c r="CL365">
        <f>IF(CK365&gt;0,SUM($CK$6:CK365),0)</f>
        <v>0</v>
      </c>
      <c r="CM365" s="182" t="str">
        <f t="shared" si="48"/>
        <v/>
      </c>
    </row>
    <row r="366" spans="1:91" ht="13" x14ac:dyDescent="0.3">
      <c r="A366" s="82"/>
      <c r="B366" s="251"/>
      <c r="C366" s="215"/>
      <c r="D366" s="215"/>
      <c r="E366" s="215"/>
      <c r="F366" s="215"/>
      <c r="G366" s="216"/>
      <c r="H366" s="217"/>
      <c r="I366" s="200"/>
      <c r="J366" s="264"/>
      <c r="K366" s="140"/>
      <c r="L366" s="135"/>
      <c r="M366" s="261"/>
      <c r="N366" s="172"/>
      <c r="O366" s="160"/>
      <c r="P366" s="161"/>
      <c r="Q366" s="141"/>
      <c r="R366" s="170"/>
      <c r="S366" s="140"/>
      <c r="T366" s="67"/>
      <c r="U366" s="67"/>
      <c r="V366" s="135"/>
      <c r="W366" s="140"/>
      <c r="X366" s="135"/>
      <c r="Y366" s="134"/>
      <c r="Z366" s="67"/>
      <c r="AA366" s="67"/>
      <c r="AB366" s="135"/>
      <c r="AC366" s="141"/>
      <c r="AD366" s="115"/>
      <c r="AE366" s="115"/>
      <c r="AF366" s="269"/>
      <c r="AG366" s="134"/>
      <c r="AH366" s="67"/>
      <c r="AI366" s="67"/>
      <c r="AJ366" s="135"/>
      <c r="AK366" s="140"/>
      <c r="AL366" s="215"/>
      <c r="AM366" s="215"/>
      <c r="AN366" s="215"/>
      <c r="AO366" s="215"/>
      <c r="AP366" s="271"/>
      <c r="AQ366" s="273"/>
      <c r="AR366" s="140"/>
      <c r="AS366" s="271"/>
      <c r="AT366" s="140"/>
      <c r="AU366" s="215"/>
      <c r="AV366" s="215"/>
      <c r="AW366" s="215"/>
      <c r="AX366" s="271"/>
      <c r="AY366" s="277"/>
      <c r="AZ366" s="218"/>
      <c r="BA366" s="218"/>
      <c r="BB366" s="332"/>
      <c r="BC366" s="134"/>
      <c r="BD366" s="67"/>
      <c r="BE366" s="199"/>
      <c r="BF366" s="280"/>
      <c r="BG366" s="261"/>
      <c r="BH366" s="271"/>
      <c r="BI366" s="140"/>
      <c r="BJ366" s="271"/>
      <c r="BK366" s="140"/>
      <c r="BL366" s="215"/>
      <c r="BM366" s="215"/>
      <c r="BN366" s="215"/>
      <c r="BO366" s="271"/>
      <c r="BP366" s="134"/>
      <c r="BQ366" s="67"/>
      <c r="BR366" s="67"/>
      <c r="BS366" s="135"/>
      <c r="BT366" s="134"/>
      <c r="BU366" s="67"/>
      <c r="BV366" s="199"/>
      <c r="BW366" s="280"/>
      <c r="BX366" s="334" t="str">
        <f t="shared" si="44"/>
        <v/>
      </c>
      <c r="BY366" s="134"/>
      <c r="BZ366" s="67"/>
      <c r="CA366" s="67"/>
      <c r="CB366" s="67"/>
      <c r="CC366" s="67"/>
      <c r="CD366" s="252" t="str">
        <f t="shared" si="45"/>
        <v/>
      </c>
      <c r="CE366" s="197" t="str">
        <f t="shared" si="46"/>
        <v/>
      </c>
      <c r="CF366" s="327" t="str">
        <f t="shared" si="47"/>
        <v/>
      </c>
      <c r="CG366" s="72" t="str">
        <f t="shared" si="49"/>
        <v/>
      </c>
      <c r="CH366" s="95"/>
      <c r="CI366" s="27" t="e">
        <f>VLOOKUP(B366,Facility_Information!$B$6:$O$136,14,FALSE)</f>
        <v>#N/A</v>
      </c>
      <c r="CJ366">
        <f t="shared" si="42"/>
        <v>0</v>
      </c>
      <c r="CK366">
        <f t="shared" si="43"/>
        <v>0</v>
      </c>
      <c r="CL366">
        <f>IF(CK366&gt;0,SUM($CK$6:CK366),0)</f>
        <v>0</v>
      </c>
      <c r="CM366" s="182" t="str">
        <f t="shared" si="48"/>
        <v/>
      </c>
    </row>
    <row r="367" spans="1:91" ht="13" x14ac:dyDescent="0.3">
      <c r="A367" s="82"/>
      <c r="B367" s="251"/>
      <c r="C367" s="215"/>
      <c r="D367" s="215"/>
      <c r="E367" s="215"/>
      <c r="F367" s="215"/>
      <c r="G367" s="216"/>
      <c r="H367" s="217"/>
      <c r="I367" s="200"/>
      <c r="J367" s="264"/>
      <c r="K367" s="140"/>
      <c r="L367" s="135"/>
      <c r="M367" s="261"/>
      <c r="N367" s="172"/>
      <c r="O367" s="160"/>
      <c r="P367" s="161"/>
      <c r="Q367" s="141"/>
      <c r="R367" s="170"/>
      <c r="S367" s="140"/>
      <c r="T367" s="67"/>
      <c r="U367" s="67"/>
      <c r="V367" s="135"/>
      <c r="W367" s="140"/>
      <c r="X367" s="135"/>
      <c r="Y367" s="134"/>
      <c r="Z367" s="67"/>
      <c r="AA367" s="67"/>
      <c r="AB367" s="135"/>
      <c r="AC367" s="141"/>
      <c r="AD367" s="115"/>
      <c r="AE367" s="115"/>
      <c r="AF367" s="269"/>
      <c r="AG367" s="134"/>
      <c r="AH367" s="67"/>
      <c r="AI367" s="67"/>
      <c r="AJ367" s="135"/>
      <c r="AK367" s="140"/>
      <c r="AL367" s="215"/>
      <c r="AM367" s="215"/>
      <c r="AN367" s="215"/>
      <c r="AO367" s="215"/>
      <c r="AP367" s="271"/>
      <c r="AQ367" s="273"/>
      <c r="AR367" s="140"/>
      <c r="AS367" s="271"/>
      <c r="AT367" s="140"/>
      <c r="AU367" s="215"/>
      <c r="AV367" s="215"/>
      <c r="AW367" s="215"/>
      <c r="AX367" s="271"/>
      <c r="AY367" s="277"/>
      <c r="AZ367" s="218"/>
      <c r="BA367" s="218"/>
      <c r="BB367" s="332"/>
      <c r="BC367" s="134"/>
      <c r="BD367" s="67"/>
      <c r="BE367" s="199"/>
      <c r="BF367" s="280"/>
      <c r="BG367" s="261"/>
      <c r="BH367" s="271"/>
      <c r="BI367" s="140"/>
      <c r="BJ367" s="271"/>
      <c r="BK367" s="140"/>
      <c r="BL367" s="215"/>
      <c r="BM367" s="215"/>
      <c r="BN367" s="215"/>
      <c r="BO367" s="271"/>
      <c r="BP367" s="134"/>
      <c r="BQ367" s="67"/>
      <c r="BR367" s="67"/>
      <c r="BS367" s="135"/>
      <c r="BT367" s="134"/>
      <c r="BU367" s="67"/>
      <c r="BV367" s="199"/>
      <c r="BW367" s="280"/>
      <c r="BX367" s="334" t="str">
        <f t="shared" si="44"/>
        <v/>
      </c>
      <c r="BY367" s="134"/>
      <c r="BZ367" s="67"/>
      <c r="CA367" s="67"/>
      <c r="CB367" s="67"/>
      <c r="CC367" s="67"/>
      <c r="CD367" s="252" t="str">
        <f t="shared" si="45"/>
        <v/>
      </c>
      <c r="CE367" s="197" t="str">
        <f t="shared" si="46"/>
        <v/>
      </c>
      <c r="CF367" s="327" t="str">
        <f t="shared" si="47"/>
        <v/>
      </c>
      <c r="CG367" s="72" t="str">
        <f t="shared" si="49"/>
        <v/>
      </c>
      <c r="CH367" s="95"/>
      <c r="CI367" s="27" t="e">
        <f>VLOOKUP(B367,Facility_Information!$B$6:$O$136,14,FALSE)</f>
        <v>#N/A</v>
      </c>
      <c r="CJ367">
        <f t="shared" si="42"/>
        <v>0</v>
      </c>
      <c r="CK367">
        <f t="shared" si="43"/>
        <v>0</v>
      </c>
      <c r="CL367">
        <f>IF(CK367&gt;0,SUM($CK$6:CK367),0)</f>
        <v>0</v>
      </c>
      <c r="CM367" s="182" t="str">
        <f t="shared" si="48"/>
        <v/>
      </c>
    </row>
    <row r="368" spans="1:91" ht="13" x14ac:dyDescent="0.3">
      <c r="A368" s="82"/>
      <c r="B368" s="251"/>
      <c r="C368" s="215"/>
      <c r="D368" s="215"/>
      <c r="E368" s="215"/>
      <c r="F368" s="215"/>
      <c r="G368" s="216"/>
      <c r="H368" s="217"/>
      <c r="I368" s="200"/>
      <c r="J368" s="264"/>
      <c r="K368" s="140"/>
      <c r="L368" s="135"/>
      <c r="M368" s="261"/>
      <c r="N368" s="172"/>
      <c r="O368" s="160"/>
      <c r="P368" s="161"/>
      <c r="Q368" s="141"/>
      <c r="R368" s="170"/>
      <c r="S368" s="140"/>
      <c r="T368" s="67"/>
      <c r="U368" s="67"/>
      <c r="V368" s="135"/>
      <c r="W368" s="140"/>
      <c r="X368" s="135"/>
      <c r="Y368" s="134"/>
      <c r="Z368" s="67"/>
      <c r="AA368" s="67"/>
      <c r="AB368" s="135"/>
      <c r="AC368" s="141"/>
      <c r="AD368" s="115"/>
      <c r="AE368" s="115"/>
      <c r="AF368" s="269"/>
      <c r="AG368" s="134"/>
      <c r="AH368" s="67"/>
      <c r="AI368" s="67"/>
      <c r="AJ368" s="135"/>
      <c r="AK368" s="140"/>
      <c r="AL368" s="215"/>
      <c r="AM368" s="215"/>
      <c r="AN368" s="215"/>
      <c r="AO368" s="215"/>
      <c r="AP368" s="271"/>
      <c r="AQ368" s="273"/>
      <c r="AR368" s="140"/>
      <c r="AS368" s="271"/>
      <c r="AT368" s="140"/>
      <c r="AU368" s="215"/>
      <c r="AV368" s="215"/>
      <c r="AW368" s="215"/>
      <c r="AX368" s="271"/>
      <c r="AY368" s="277"/>
      <c r="AZ368" s="218"/>
      <c r="BA368" s="218"/>
      <c r="BB368" s="332"/>
      <c r="BC368" s="134"/>
      <c r="BD368" s="67"/>
      <c r="BE368" s="199"/>
      <c r="BF368" s="280"/>
      <c r="BG368" s="261"/>
      <c r="BH368" s="271"/>
      <c r="BI368" s="140"/>
      <c r="BJ368" s="271"/>
      <c r="BK368" s="140"/>
      <c r="BL368" s="215"/>
      <c r="BM368" s="215"/>
      <c r="BN368" s="215"/>
      <c r="BO368" s="271"/>
      <c r="BP368" s="134"/>
      <c r="BQ368" s="67"/>
      <c r="BR368" s="67"/>
      <c r="BS368" s="135"/>
      <c r="BT368" s="134"/>
      <c r="BU368" s="67"/>
      <c r="BV368" s="199"/>
      <c r="BW368" s="280"/>
      <c r="BX368" s="334" t="str">
        <f t="shared" si="44"/>
        <v/>
      </c>
      <c r="BY368" s="134"/>
      <c r="BZ368" s="67"/>
      <c r="CA368" s="67"/>
      <c r="CB368" s="67"/>
      <c r="CC368" s="67"/>
      <c r="CD368" s="252" t="str">
        <f t="shared" si="45"/>
        <v/>
      </c>
      <c r="CE368" s="197" t="str">
        <f t="shared" si="46"/>
        <v/>
      </c>
      <c r="CF368" s="327" t="str">
        <f t="shared" si="47"/>
        <v/>
      </c>
      <c r="CG368" s="72" t="str">
        <f t="shared" si="49"/>
        <v/>
      </c>
      <c r="CH368" s="95"/>
      <c r="CI368" s="27" t="e">
        <f>VLOOKUP(B368,Facility_Information!$B$6:$O$136,14,FALSE)</f>
        <v>#N/A</v>
      </c>
      <c r="CJ368">
        <f t="shared" si="42"/>
        <v>0</v>
      </c>
      <c r="CK368">
        <f t="shared" si="43"/>
        <v>0</v>
      </c>
      <c r="CL368">
        <f>IF(CK368&gt;0,SUM($CK$6:CK368),0)</f>
        <v>0</v>
      </c>
      <c r="CM368" s="182" t="str">
        <f t="shared" si="48"/>
        <v/>
      </c>
    </row>
    <row r="369" spans="1:91" ht="13" x14ac:dyDescent="0.3">
      <c r="A369" s="82"/>
      <c r="B369" s="251"/>
      <c r="C369" s="215"/>
      <c r="D369" s="215"/>
      <c r="E369" s="215"/>
      <c r="F369" s="215"/>
      <c r="G369" s="216"/>
      <c r="H369" s="217"/>
      <c r="I369" s="200"/>
      <c r="J369" s="264"/>
      <c r="K369" s="140"/>
      <c r="L369" s="135"/>
      <c r="M369" s="261"/>
      <c r="N369" s="172"/>
      <c r="O369" s="160"/>
      <c r="P369" s="161"/>
      <c r="Q369" s="141"/>
      <c r="R369" s="170"/>
      <c r="S369" s="140"/>
      <c r="T369" s="67"/>
      <c r="U369" s="67"/>
      <c r="V369" s="135"/>
      <c r="W369" s="140"/>
      <c r="X369" s="135"/>
      <c r="Y369" s="134"/>
      <c r="Z369" s="67"/>
      <c r="AA369" s="67"/>
      <c r="AB369" s="135"/>
      <c r="AC369" s="141"/>
      <c r="AD369" s="115"/>
      <c r="AE369" s="115"/>
      <c r="AF369" s="269"/>
      <c r="AG369" s="134"/>
      <c r="AH369" s="67"/>
      <c r="AI369" s="67"/>
      <c r="AJ369" s="135"/>
      <c r="AK369" s="140"/>
      <c r="AL369" s="215"/>
      <c r="AM369" s="215"/>
      <c r="AN369" s="215"/>
      <c r="AO369" s="215"/>
      <c r="AP369" s="271"/>
      <c r="AQ369" s="273"/>
      <c r="AR369" s="140"/>
      <c r="AS369" s="271"/>
      <c r="AT369" s="140"/>
      <c r="AU369" s="215"/>
      <c r="AV369" s="215"/>
      <c r="AW369" s="215"/>
      <c r="AX369" s="271"/>
      <c r="AY369" s="277"/>
      <c r="AZ369" s="218"/>
      <c r="BA369" s="218"/>
      <c r="BB369" s="332"/>
      <c r="BC369" s="134"/>
      <c r="BD369" s="67"/>
      <c r="BE369" s="199"/>
      <c r="BF369" s="280"/>
      <c r="BG369" s="261"/>
      <c r="BH369" s="271"/>
      <c r="BI369" s="140"/>
      <c r="BJ369" s="271"/>
      <c r="BK369" s="140"/>
      <c r="BL369" s="215"/>
      <c r="BM369" s="215"/>
      <c r="BN369" s="215"/>
      <c r="BO369" s="271"/>
      <c r="BP369" s="134"/>
      <c r="BQ369" s="67"/>
      <c r="BR369" s="67"/>
      <c r="BS369" s="135"/>
      <c r="BT369" s="134"/>
      <c r="BU369" s="67"/>
      <c r="BV369" s="199"/>
      <c r="BW369" s="280"/>
      <c r="BX369" s="334" t="str">
        <f t="shared" si="44"/>
        <v/>
      </c>
      <c r="BY369" s="134"/>
      <c r="BZ369" s="67"/>
      <c r="CA369" s="67"/>
      <c r="CB369" s="67"/>
      <c r="CC369" s="67"/>
      <c r="CD369" s="252" t="str">
        <f t="shared" si="45"/>
        <v/>
      </c>
      <c r="CE369" s="197" t="str">
        <f t="shared" si="46"/>
        <v/>
      </c>
      <c r="CF369" s="327" t="str">
        <f t="shared" si="47"/>
        <v/>
      </c>
      <c r="CG369" s="72" t="str">
        <f t="shared" si="49"/>
        <v/>
      </c>
      <c r="CH369" s="95"/>
      <c r="CI369" s="27" t="e">
        <f>VLOOKUP(B369,Facility_Information!$B$6:$O$136,14,FALSE)</f>
        <v>#N/A</v>
      </c>
      <c r="CJ369">
        <f t="shared" si="42"/>
        <v>0</v>
      </c>
      <c r="CK369">
        <f t="shared" si="43"/>
        <v>0</v>
      </c>
      <c r="CL369">
        <f>IF(CK369&gt;0,SUM($CK$6:CK369),0)</f>
        <v>0</v>
      </c>
      <c r="CM369" s="182" t="str">
        <f t="shared" si="48"/>
        <v/>
      </c>
    </row>
    <row r="370" spans="1:91" ht="13" x14ac:dyDescent="0.3">
      <c r="A370" s="82"/>
      <c r="B370" s="251"/>
      <c r="C370" s="215"/>
      <c r="D370" s="215"/>
      <c r="E370" s="215"/>
      <c r="F370" s="215"/>
      <c r="G370" s="216"/>
      <c r="H370" s="217"/>
      <c r="I370" s="200"/>
      <c r="J370" s="264"/>
      <c r="K370" s="140"/>
      <c r="L370" s="135"/>
      <c r="M370" s="261"/>
      <c r="N370" s="172"/>
      <c r="O370" s="160"/>
      <c r="P370" s="161"/>
      <c r="Q370" s="141"/>
      <c r="R370" s="170"/>
      <c r="S370" s="140"/>
      <c r="T370" s="67"/>
      <c r="U370" s="67"/>
      <c r="V370" s="135"/>
      <c r="W370" s="140"/>
      <c r="X370" s="135"/>
      <c r="Y370" s="134"/>
      <c r="Z370" s="67"/>
      <c r="AA370" s="67"/>
      <c r="AB370" s="135"/>
      <c r="AC370" s="141"/>
      <c r="AD370" s="115"/>
      <c r="AE370" s="115"/>
      <c r="AF370" s="269"/>
      <c r="AG370" s="134"/>
      <c r="AH370" s="67"/>
      <c r="AI370" s="67"/>
      <c r="AJ370" s="135"/>
      <c r="AK370" s="140"/>
      <c r="AL370" s="215"/>
      <c r="AM370" s="215"/>
      <c r="AN370" s="215"/>
      <c r="AO370" s="215"/>
      <c r="AP370" s="271"/>
      <c r="AQ370" s="273"/>
      <c r="AR370" s="140"/>
      <c r="AS370" s="271"/>
      <c r="AT370" s="140"/>
      <c r="AU370" s="215"/>
      <c r="AV370" s="215"/>
      <c r="AW370" s="215"/>
      <c r="AX370" s="271"/>
      <c r="AY370" s="277"/>
      <c r="AZ370" s="218"/>
      <c r="BA370" s="218"/>
      <c r="BB370" s="332"/>
      <c r="BC370" s="134"/>
      <c r="BD370" s="67"/>
      <c r="BE370" s="199"/>
      <c r="BF370" s="280"/>
      <c r="BG370" s="261"/>
      <c r="BH370" s="271"/>
      <c r="BI370" s="140"/>
      <c r="BJ370" s="271"/>
      <c r="BK370" s="140"/>
      <c r="BL370" s="215"/>
      <c r="BM370" s="215"/>
      <c r="BN370" s="215"/>
      <c r="BO370" s="271"/>
      <c r="BP370" s="134"/>
      <c r="BQ370" s="67"/>
      <c r="BR370" s="67"/>
      <c r="BS370" s="135"/>
      <c r="BT370" s="134"/>
      <c r="BU370" s="67"/>
      <c r="BV370" s="199"/>
      <c r="BW370" s="280"/>
      <c r="BX370" s="334" t="str">
        <f t="shared" si="44"/>
        <v/>
      </c>
      <c r="BY370" s="134"/>
      <c r="BZ370" s="67"/>
      <c r="CA370" s="67"/>
      <c r="CB370" s="67"/>
      <c r="CC370" s="67"/>
      <c r="CD370" s="252" t="str">
        <f t="shared" si="45"/>
        <v/>
      </c>
      <c r="CE370" s="197" t="str">
        <f t="shared" si="46"/>
        <v/>
      </c>
      <c r="CF370" s="327" t="str">
        <f t="shared" si="47"/>
        <v/>
      </c>
      <c r="CG370" s="72" t="str">
        <f t="shared" si="49"/>
        <v/>
      </c>
      <c r="CH370" s="95"/>
      <c r="CI370" s="27" t="e">
        <f>VLOOKUP(B370,Facility_Information!$B$6:$O$136,14,FALSE)</f>
        <v>#N/A</v>
      </c>
      <c r="CJ370">
        <f t="shared" si="42"/>
        <v>0</v>
      </c>
      <c r="CK370">
        <f t="shared" si="43"/>
        <v>0</v>
      </c>
      <c r="CL370">
        <f>IF(CK370&gt;0,SUM($CK$6:CK370),0)</f>
        <v>0</v>
      </c>
      <c r="CM370" s="182" t="str">
        <f t="shared" si="48"/>
        <v/>
      </c>
    </row>
    <row r="371" spans="1:91" ht="13" x14ac:dyDescent="0.3">
      <c r="A371" s="82"/>
      <c r="B371" s="251"/>
      <c r="C371" s="215"/>
      <c r="D371" s="215"/>
      <c r="E371" s="215"/>
      <c r="F371" s="215"/>
      <c r="G371" s="216"/>
      <c r="H371" s="217"/>
      <c r="I371" s="200"/>
      <c r="J371" s="264"/>
      <c r="K371" s="140"/>
      <c r="L371" s="135"/>
      <c r="M371" s="261"/>
      <c r="N371" s="172"/>
      <c r="O371" s="160"/>
      <c r="P371" s="161"/>
      <c r="Q371" s="141"/>
      <c r="R371" s="170"/>
      <c r="S371" s="140"/>
      <c r="T371" s="67"/>
      <c r="U371" s="67"/>
      <c r="V371" s="135"/>
      <c r="W371" s="140"/>
      <c r="X371" s="135"/>
      <c r="Y371" s="134"/>
      <c r="Z371" s="67"/>
      <c r="AA371" s="67"/>
      <c r="AB371" s="135"/>
      <c r="AC371" s="141"/>
      <c r="AD371" s="115"/>
      <c r="AE371" s="115"/>
      <c r="AF371" s="269"/>
      <c r="AG371" s="134"/>
      <c r="AH371" s="67"/>
      <c r="AI371" s="67"/>
      <c r="AJ371" s="135"/>
      <c r="AK371" s="140"/>
      <c r="AL371" s="215"/>
      <c r="AM371" s="215"/>
      <c r="AN371" s="215"/>
      <c r="AO371" s="215"/>
      <c r="AP371" s="271"/>
      <c r="AQ371" s="273"/>
      <c r="AR371" s="140"/>
      <c r="AS371" s="271"/>
      <c r="AT371" s="140"/>
      <c r="AU371" s="215"/>
      <c r="AV371" s="215"/>
      <c r="AW371" s="215"/>
      <c r="AX371" s="271"/>
      <c r="AY371" s="277"/>
      <c r="AZ371" s="218"/>
      <c r="BA371" s="218"/>
      <c r="BB371" s="332"/>
      <c r="BC371" s="134"/>
      <c r="BD371" s="67"/>
      <c r="BE371" s="199"/>
      <c r="BF371" s="280"/>
      <c r="BG371" s="261"/>
      <c r="BH371" s="271"/>
      <c r="BI371" s="140"/>
      <c r="BJ371" s="271"/>
      <c r="BK371" s="140"/>
      <c r="BL371" s="215"/>
      <c r="BM371" s="215"/>
      <c r="BN371" s="215"/>
      <c r="BO371" s="271"/>
      <c r="BP371" s="134"/>
      <c r="BQ371" s="67"/>
      <c r="BR371" s="67"/>
      <c r="BS371" s="135"/>
      <c r="BT371" s="134"/>
      <c r="BU371" s="67"/>
      <c r="BV371" s="199"/>
      <c r="BW371" s="280"/>
      <c r="BX371" s="334" t="str">
        <f t="shared" si="44"/>
        <v/>
      </c>
      <c r="BY371" s="134"/>
      <c r="BZ371" s="67"/>
      <c r="CA371" s="67"/>
      <c r="CB371" s="67"/>
      <c r="CC371" s="67"/>
      <c r="CD371" s="252" t="str">
        <f t="shared" si="45"/>
        <v/>
      </c>
      <c r="CE371" s="197" t="str">
        <f t="shared" si="46"/>
        <v/>
      </c>
      <c r="CF371" s="327" t="str">
        <f t="shared" si="47"/>
        <v/>
      </c>
      <c r="CG371" s="72" t="str">
        <f t="shared" si="49"/>
        <v/>
      </c>
      <c r="CH371" s="95"/>
      <c r="CI371" s="27" t="e">
        <f>VLOOKUP(B371,Facility_Information!$B$6:$O$136,14,FALSE)</f>
        <v>#N/A</v>
      </c>
      <c r="CJ371">
        <f t="shared" si="42"/>
        <v>0</v>
      </c>
      <c r="CK371">
        <f t="shared" si="43"/>
        <v>0</v>
      </c>
      <c r="CL371">
        <f>IF(CK371&gt;0,SUM($CK$6:CK371),0)</f>
        <v>0</v>
      </c>
      <c r="CM371" s="182" t="str">
        <f t="shared" si="48"/>
        <v/>
      </c>
    </row>
    <row r="372" spans="1:91" ht="13" x14ac:dyDescent="0.3">
      <c r="A372" s="82"/>
      <c r="B372" s="251"/>
      <c r="C372" s="215"/>
      <c r="D372" s="215"/>
      <c r="E372" s="215"/>
      <c r="F372" s="215"/>
      <c r="G372" s="216"/>
      <c r="H372" s="217"/>
      <c r="I372" s="200"/>
      <c r="J372" s="264"/>
      <c r="K372" s="140"/>
      <c r="L372" s="135"/>
      <c r="M372" s="261"/>
      <c r="N372" s="172"/>
      <c r="O372" s="160"/>
      <c r="P372" s="161"/>
      <c r="Q372" s="141"/>
      <c r="R372" s="170"/>
      <c r="S372" s="140"/>
      <c r="T372" s="67"/>
      <c r="U372" s="67"/>
      <c r="V372" s="135"/>
      <c r="W372" s="140"/>
      <c r="X372" s="135"/>
      <c r="Y372" s="134"/>
      <c r="Z372" s="67"/>
      <c r="AA372" s="67"/>
      <c r="AB372" s="135"/>
      <c r="AC372" s="141"/>
      <c r="AD372" s="115"/>
      <c r="AE372" s="115"/>
      <c r="AF372" s="269"/>
      <c r="AG372" s="134"/>
      <c r="AH372" s="67"/>
      <c r="AI372" s="67"/>
      <c r="AJ372" s="135"/>
      <c r="AK372" s="140"/>
      <c r="AL372" s="215"/>
      <c r="AM372" s="215"/>
      <c r="AN372" s="215"/>
      <c r="AO372" s="215"/>
      <c r="AP372" s="271"/>
      <c r="AQ372" s="273"/>
      <c r="AR372" s="140"/>
      <c r="AS372" s="271"/>
      <c r="AT372" s="140"/>
      <c r="AU372" s="215"/>
      <c r="AV372" s="215"/>
      <c r="AW372" s="215"/>
      <c r="AX372" s="271"/>
      <c r="AY372" s="277"/>
      <c r="AZ372" s="218"/>
      <c r="BA372" s="218"/>
      <c r="BB372" s="332"/>
      <c r="BC372" s="134"/>
      <c r="BD372" s="67"/>
      <c r="BE372" s="199"/>
      <c r="BF372" s="280"/>
      <c r="BG372" s="261"/>
      <c r="BH372" s="271"/>
      <c r="BI372" s="140"/>
      <c r="BJ372" s="271"/>
      <c r="BK372" s="140"/>
      <c r="BL372" s="215"/>
      <c r="BM372" s="215"/>
      <c r="BN372" s="215"/>
      <c r="BO372" s="271"/>
      <c r="BP372" s="134"/>
      <c r="BQ372" s="67"/>
      <c r="BR372" s="67"/>
      <c r="BS372" s="135"/>
      <c r="BT372" s="134"/>
      <c r="BU372" s="67"/>
      <c r="BV372" s="199"/>
      <c r="BW372" s="280"/>
      <c r="BX372" s="334" t="str">
        <f t="shared" si="44"/>
        <v/>
      </c>
      <c r="BY372" s="134"/>
      <c r="BZ372" s="67"/>
      <c r="CA372" s="67"/>
      <c r="CB372" s="67"/>
      <c r="CC372" s="67"/>
      <c r="CD372" s="252" t="str">
        <f t="shared" si="45"/>
        <v/>
      </c>
      <c r="CE372" s="197" t="str">
        <f t="shared" si="46"/>
        <v/>
      </c>
      <c r="CF372" s="327" t="str">
        <f t="shared" si="47"/>
        <v/>
      </c>
      <c r="CG372" s="72" t="str">
        <f t="shared" si="49"/>
        <v/>
      </c>
      <c r="CH372" s="95"/>
      <c r="CI372" s="27" t="e">
        <f>VLOOKUP(B372,Facility_Information!$B$6:$O$136,14,FALSE)</f>
        <v>#N/A</v>
      </c>
      <c r="CJ372">
        <f t="shared" si="42"/>
        <v>0</v>
      </c>
      <c r="CK372">
        <f t="shared" si="43"/>
        <v>0</v>
      </c>
      <c r="CL372">
        <f>IF(CK372&gt;0,SUM($CK$6:CK372),0)</f>
        <v>0</v>
      </c>
      <c r="CM372" s="182" t="str">
        <f t="shared" si="48"/>
        <v/>
      </c>
    </row>
    <row r="373" spans="1:91" ht="13" x14ac:dyDescent="0.3">
      <c r="A373" s="82"/>
      <c r="B373" s="251"/>
      <c r="C373" s="215"/>
      <c r="D373" s="215"/>
      <c r="E373" s="215"/>
      <c r="F373" s="215"/>
      <c r="G373" s="216"/>
      <c r="H373" s="217"/>
      <c r="I373" s="200"/>
      <c r="J373" s="264"/>
      <c r="K373" s="140"/>
      <c r="L373" s="135"/>
      <c r="M373" s="261"/>
      <c r="N373" s="172"/>
      <c r="O373" s="160"/>
      <c r="P373" s="161"/>
      <c r="Q373" s="141"/>
      <c r="R373" s="170"/>
      <c r="S373" s="140"/>
      <c r="T373" s="67"/>
      <c r="U373" s="67"/>
      <c r="V373" s="135"/>
      <c r="W373" s="140"/>
      <c r="X373" s="135"/>
      <c r="Y373" s="134"/>
      <c r="Z373" s="67"/>
      <c r="AA373" s="67"/>
      <c r="AB373" s="135"/>
      <c r="AC373" s="141"/>
      <c r="AD373" s="115"/>
      <c r="AE373" s="115"/>
      <c r="AF373" s="269"/>
      <c r="AG373" s="134"/>
      <c r="AH373" s="67"/>
      <c r="AI373" s="67"/>
      <c r="AJ373" s="135"/>
      <c r="AK373" s="140"/>
      <c r="AL373" s="215"/>
      <c r="AM373" s="215"/>
      <c r="AN373" s="215"/>
      <c r="AO373" s="215"/>
      <c r="AP373" s="271"/>
      <c r="AQ373" s="273"/>
      <c r="AR373" s="140"/>
      <c r="AS373" s="271"/>
      <c r="AT373" s="140"/>
      <c r="AU373" s="215"/>
      <c r="AV373" s="215"/>
      <c r="AW373" s="215"/>
      <c r="AX373" s="271"/>
      <c r="AY373" s="277"/>
      <c r="AZ373" s="218"/>
      <c r="BA373" s="218"/>
      <c r="BB373" s="332"/>
      <c r="BC373" s="134"/>
      <c r="BD373" s="67"/>
      <c r="BE373" s="199"/>
      <c r="BF373" s="280"/>
      <c r="BG373" s="261"/>
      <c r="BH373" s="271"/>
      <c r="BI373" s="140"/>
      <c r="BJ373" s="271"/>
      <c r="BK373" s="140"/>
      <c r="BL373" s="215"/>
      <c r="BM373" s="215"/>
      <c r="BN373" s="215"/>
      <c r="BO373" s="271"/>
      <c r="BP373" s="134"/>
      <c r="BQ373" s="67"/>
      <c r="BR373" s="67"/>
      <c r="BS373" s="135"/>
      <c r="BT373" s="134"/>
      <c r="BU373" s="67"/>
      <c r="BV373" s="199"/>
      <c r="BW373" s="280"/>
      <c r="BX373" s="334" t="str">
        <f t="shared" si="44"/>
        <v/>
      </c>
      <c r="BY373" s="134"/>
      <c r="BZ373" s="67"/>
      <c r="CA373" s="67"/>
      <c r="CB373" s="67"/>
      <c r="CC373" s="67"/>
      <c r="CD373" s="252" t="str">
        <f t="shared" si="45"/>
        <v/>
      </c>
      <c r="CE373" s="197" t="str">
        <f t="shared" si="46"/>
        <v/>
      </c>
      <c r="CF373" s="327" t="str">
        <f t="shared" si="47"/>
        <v/>
      </c>
      <c r="CG373" s="72" t="str">
        <f t="shared" si="49"/>
        <v/>
      </c>
      <c r="CH373" s="95"/>
      <c r="CI373" s="27" t="e">
        <f>VLOOKUP(B373,Facility_Information!$B$6:$O$136,14,FALSE)</f>
        <v>#N/A</v>
      </c>
      <c r="CJ373">
        <f t="shared" si="42"/>
        <v>0</v>
      </c>
      <c r="CK373">
        <f t="shared" si="43"/>
        <v>0</v>
      </c>
      <c r="CL373">
        <f>IF(CK373&gt;0,SUM($CK$6:CK373),0)</f>
        <v>0</v>
      </c>
      <c r="CM373" s="182" t="str">
        <f t="shared" si="48"/>
        <v/>
      </c>
    </row>
    <row r="374" spans="1:91" ht="13" x14ac:dyDescent="0.3">
      <c r="A374" s="82"/>
      <c r="B374" s="251"/>
      <c r="C374" s="215"/>
      <c r="D374" s="215"/>
      <c r="E374" s="215"/>
      <c r="F374" s="215"/>
      <c r="G374" s="216"/>
      <c r="H374" s="217"/>
      <c r="I374" s="200"/>
      <c r="J374" s="264"/>
      <c r="K374" s="140"/>
      <c r="L374" s="135"/>
      <c r="M374" s="261"/>
      <c r="N374" s="172"/>
      <c r="O374" s="160"/>
      <c r="P374" s="161"/>
      <c r="Q374" s="141"/>
      <c r="R374" s="170"/>
      <c r="S374" s="140"/>
      <c r="T374" s="67"/>
      <c r="U374" s="67"/>
      <c r="V374" s="135"/>
      <c r="W374" s="140"/>
      <c r="X374" s="135"/>
      <c r="Y374" s="134"/>
      <c r="Z374" s="67"/>
      <c r="AA374" s="67"/>
      <c r="AB374" s="135"/>
      <c r="AC374" s="141"/>
      <c r="AD374" s="115"/>
      <c r="AE374" s="115"/>
      <c r="AF374" s="269"/>
      <c r="AG374" s="134"/>
      <c r="AH374" s="67"/>
      <c r="AI374" s="67"/>
      <c r="AJ374" s="135"/>
      <c r="AK374" s="140"/>
      <c r="AL374" s="215"/>
      <c r="AM374" s="215"/>
      <c r="AN374" s="215"/>
      <c r="AO374" s="215"/>
      <c r="AP374" s="271"/>
      <c r="AQ374" s="273"/>
      <c r="AR374" s="140"/>
      <c r="AS374" s="271"/>
      <c r="AT374" s="140"/>
      <c r="AU374" s="215"/>
      <c r="AV374" s="215"/>
      <c r="AW374" s="215"/>
      <c r="AX374" s="271"/>
      <c r="AY374" s="277"/>
      <c r="AZ374" s="218"/>
      <c r="BA374" s="218"/>
      <c r="BB374" s="332"/>
      <c r="BC374" s="134"/>
      <c r="BD374" s="67"/>
      <c r="BE374" s="199"/>
      <c r="BF374" s="280"/>
      <c r="BG374" s="261"/>
      <c r="BH374" s="271"/>
      <c r="BI374" s="140"/>
      <c r="BJ374" s="271"/>
      <c r="BK374" s="140"/>
      <c r="BL374" s="215"/>
      <c r="BM374" s="215"/>
      <c r="BN374" s="215"/>
      <c r="BO374" s="271"/>
      <c r="BP374" s="134"/>
      <c r="BQ374" s="67"/>
      <c r="BR374" s="67"/>
      <c r="BS374" s="135"/>
      <c r="BT374" s="134"/>
      <c r="BU374" s="67"/>
      <c r="BV374" s="199"/>
      <c r="BW374" s="280"/>
      <c r="BX374" s="334" t="str">
        <f t="shared" si="44"/>
        <v/>
      </c>
      <c r="BY374" s="134"/>
      <c r="BZ374" s="67"/>
      <c r="CA374" s="67"/>
      <c r="CB374" s="67"/>
      <c r="CC374" s="67"/>
      <c r="CD374" s="252" t="str">
        <f t="shared" si="45"/>
        <v/>
      </c>
      <c r="CE374" s="197" t="str">
        <f t="shared" si="46"/>
        <v/>
      </c>
      <c r="CF374" s="327" t="str">
        <f t="shared" si="47"/>
        <v/>
      </c>
      <c r="CG374" s="72" t="str">
        <f t="shared" si="49"/>
        <v/>
      </c>
      <c r="CH374" s="95"/>
      <c r="CI374" s="27" t="e">
        <f>VLOOKUP(B374,Facility_Information!$B$6:$O$136,14,FALSE)</f>
        <v>#N/A</v>
      </c>
      <c r="CJ374">
        <f t="shared" si="42"/>
        <v>0</v>
      </c>
      <c r="CK374">
        <f t="shared" si="43"/>
        <v>0</v>
      </c>
      <c r="CL374">
        <f>IF(CK374&gt;0,SUM($CK$6:CK374),0)</f>
        <v>0</v>
      </c>
      <c r="CM374" s="182" t="str">
        <f t="shared" si="48"/>
        <v/>
      </c>
    </row>
    <row r="375" spans="1:91" ht="13" x14ac:dyDescent="0.3">
      <c r="A375" s="82"/>
      <c r="B375" s="251"/>
      <c r="C375" s="215"/>
      <c r="D375" s="215"/>
      <c r="E375" s="215"/>
      <c r="F375" s="215"/>
      <c r="G375" s="216"/>
      <c r="H375" s="217"/>
      <c r="I375" s="200"/>
      <c r="J375" s="264"/>
      <c r="K375" s="140"/>
      <c r="L375" s="135"/>
      <c r="M375" s="261"/>
      <c r="N375" s="172"/>
      <c r="O375" s="160"/>
      <c r="P375" s="161"/>
      <c r="Q375" s="141"/>
      <c r="R375" s="170"/>
      <c r="S375" s="140"/>
      <c r="T375" s="67"/>
      <c r="U375" s="67"/>
      <c r="V375" s="135"/>
      <c r="W375" s="140"/>
      <c r="X375" s="135"/>
      <c r="Y375" s="134"/>
      <c r="Z375" s="67"/>
      <c r="AA375" s="67"/>
      <c r="AB375" s="135"/>
      <c r="AC375" s="141"/>
      <c r="AD375" s="115"/>
      <c r="AE375" s="115"/>
      <c r="AF375" s="269"/>
      <c r="AG375" s="134"/>
      <c r="AH375" s="67"/>
      <c r="AI375" s="67"/>
      <c r="AJ375" s="135"/>
      <c r="AK375" s="140"/>
      <c r="AL375" s="215"/>
      <c r="AM375" s="215"/>
      <c r="AN375" s="215"/>
      <c r="AO375" s="215"/>
      <c r="AP375" s="271"/>
      <c r="AQ375" s="273"/>
      <c r="AR375" s="140"/>
      <c r="AS375" s="271"/>
      <c r="AT375" s="140"/>
      <c r="AU375" s="215"/>
      <c r="AV375" s="215"/>
      <c r="AW375" s="215"/>
      <c r="AX375" s="271"/>
      <c r="AY375" s="277"/>
      <c r="AZ375" s="218"/>
      <c r="BA375" s="218"/>
      <c r="BB375" s="332"/>
      <c r="BC375" s="134"/>
      <c r="BD375" s="67"/>
      <c r="BE375" s="199"/>
      <c r="BF375" s="280"/>
      <c r="BG375" s="261"/>
      <c r="BH375" s="271"/>
      <c r="BI375" s="140"/>
      <c r="BJ375" s="271"/>
      <c r="BK375" s="140"/>
      <c r="BL375" s="215"/>
      <c r="BM375" s="215"/>
      <c r="BN375" s="215"/>
      <c r="BO375" s="271"/>
      <c r="BP375" s="134"/>
      <c r="BQ375" s="67"/>
      <c r="BR375" s="67"/>
      <c r="BS375" s="135"/>
      <c r="BT375" s="134"/>
      <c r="BU375" s="67"/>
      <c r="BV375" s="199"/>
      <c r="BW375" s="280"/>
      <c r="BX375" s="334" t="str">
        <f t="shared" si="44"/>
        <v/>
      </c>
      <c r="BY375" s="134"/>
      <c r="BZ375" s="67"/>
      <c r="CA375" s="67"/>
      <c r="CB375" s="67"/>
      <c r="CC375" s="67"/>
      <c r="CD375" s="252" t="str">
        <f t="shared" si="45"/>
        <v/>
      </c>
      <c r="CE375" s="197" t="str">
        <f t="shared" si="46"/>
        <v/>
      </c>
      <c r="CF375" s="327" t="str">
        <f t="shared" si="47"/>
        <v/>
      </c>
      <c r="CG375" s="72" t="str">
        <f t="shared" si="49"/>
        <v/>
      </c>
      <c r="CH375" s="95"/>
      <c r="CI375" s="27" t="e">
        <f>VLOOKUP(B375,Facility_Information!$B$6:$O$136,14,FALSE)</f>
        <v>#N/A</v>
      </c>
      <c r="CJ375">
        <f t="shared" si="42"/>
        <v>0</v>
      </c>
      <c r="CK375">
        <f t="shared" si="43"/>
        <v>0</v>
      </c>
      <c r="CL375">
        <f>IF(CK375&gt;0,SUM($CK$6:CK375),0)</f>
        <v>0</v>
      </c>
      <c r="CM375" s="182" t="str">
        <f t="shared" si="48"/>
        <v/>
      </c>
    </row>
    <row r="376" spans="1:91" ht="13" x14ac:dyDescent="0.3">
      <c r="A376" s="82"/>
      <c r="B376" s="251"/>
      <c r="C376" s="215"/>
      <c r="D376" s="215"/>
      <c r="E376" s="215"/>
      <c r="F376" s="215"/>
      <c r="G376" s="216"/>
      <c r="H376" s="217"/>
      <c r="I376" s="200"/>
      <c r="J376" s="264"/>
      <c r="K376" s="140"/>
      <c r="L376" s="135"/>
      <c r="M376" s="261"/>
      <c r="N376" s="172"/>
      <c r="O376" s="160"/>
      <c r="P376" s="161"/>
      <c r="Q376" s="141"/>
      <c r="R376" s="170"/>
      <c r="S376" s="140"/>
      <c r="T376" s="67"/>
      <c r="U376" s="67"/>
      <c r="V376" s="135"/>
      <c r="W376" s="140"/>
      <c r="X376" s="135"/>
      <c r="Y376" s="134"/>
      <c r="Z376" s="67"/>
      <c r="AA376" s="67"/>
      <c r="AB376" s="135"/>
      <c r="AC376" s="141"/>
      <c r="AD376" s="115"/>
      <c r="AE376" s="115"/>
      <c r="AF376" s="269"/>
      <c r="AG376" s="134"/>
      <c r="AH376" s="67"/>
      <c r="AI376" s="67"/>
      <c r="AJ376" s="135"/>
      <c r="AK376" s="140"/>
      <c r="AL376" s="215"/>
      <c r="AM376" s="215"/>
      <c r="AN376" s="215"/>
      <c r="AO376" s="215"/>
      <c r="AP376" s="271"/>
      <c r="AQ376" s="273"/>
      <c r="AR376" s="140"/>
      <c r="AS376" s="271"/>
      <c r="AT376" s="140"/>
      <c r="AU376" s="215"/>
      <c r="AV376" s="215"/>
      <c r="AW376" s="215"/>
      <c r="AX376" s="271"/>
      <c r="AY376" s="277"/>
      <c r="AZ376" s="218"/>
      <c r="BA376" s="218"/>
      <c r="BB376" s="332"/>
      <c r="BC376" s="134"/>
      <c r="BD376" s="67"/>
      <c r="BE376" s="199"/>
      <c r="BF376" s="280"/>
      <c r="BG376" s="261"/>
      <c r="BH376" s="271"/>
      <c r="BI376" s="140"/>
      <c r="BJ376" s="271"/>
      <c r="BK376" s="140"/>
      <c r="BL376" s="215"/>
      <c r="BM376" s="215"/>
      <c r="BN376" s="215"/>
      <c r="BO376" s="271"/>
      <c r="BP376" s="134"/>
      <c r="BQ376" s="67"/>
      <c r="BR376" s="67"/>
      <c r="BS376" s="135"/>
      <c r="BT376" s="134"/>
      <c r="BU376" s="67"/>
      <c r="BV376" s="199"/>
      <c r="BW376" s="280"/>
      <c r="BX376" s="334" t="str">
        <f t="shared" si="44"/>
        <v/>
      </c>
      <c r="BY376" s="134"/>
      <c r="BZ376" s="67"/>
      <c r="CA376" s="67"/>
      <c r="CB376" s="67"/>
      <c r="CC376" s="67"/>
      <c r="CD376" s="252" t="str">
        <f t="shared" si="45"/>
        <v/>
      </c>
      <c r="CE376" s="197" t="str">
        <f t="shared" si="46"/>
        <v/>
      </c>
      <c r="CF376" s="327" t="str">
        <f t="shared" si="47"/>
        <v/>
      </c>
      <c r="CG376" s="72" t="str">
        <f t="shared" si="49"/>
        <v/>
      </c>
      <c r="CH376" s="95"/>
      <c r="CI376" s="27" t="e">
        <f>VLOOKUP(B376,Facility_Information!$B$6:$O$136,14,FALSE)</f>
        <v>#N/A</v>
      </c>
      <c r="CJ376">
        <f t="shared" si="42"/>
        <v>0</v>
      </c>
      <c r="CK376">
        <f t="shared" si="43"/>
        <v>0</v>
      </c>
      <c r="CL376">
        <f>IF(CK376&gt;0,SUM($CK$6:CK376),0)</f>
        <v>0</v>
      </c>
      <c r="CM376" s="182" t="str">
        <f t="shared" si="48"/>
        <v/>
      </c>
    </row>
    <row r="377" spans="1:91" ht="13" x14ac:dyDescent="0.3">
      <c r="A377" s="82"/>
      <c r="B377" s="251"/>
      <c r="C377" s="215"/>
      <c r="D377" s="215"/>
      <c r="E377" s="215"/>
      <c r="F377" s="215"/>
      <c r="G377" s="216"/>
      <c r="H377" s="217"/>
      <c r="I377" s="200"/>
      <c r="J377" s="264"/>
      <c r="K377" s="140"/>
      <c r="L377" s="135"/>
      <c r="M377" s="261"/>
      <c r="N377" s="172"/>
      <c r="O377" s="160"/>
      <c r="P377" s="161"/>
      <c r="Q377" s="141"/>
      <c r="R377" s="170"/>
      <c r="S377" s="140"/>
      <c r="T377" s="67"/>
      <c r="U377" s="67"/>
      <c r="V377" s="135"/>
      <c r="W377" s="140"/>
      <c r="X377" s="135"/>
      <c r="Y377" s="134"/>
      <c r="Z377" s="67"/>
      <c r="AA377" s="67"/>
      <c r="AB377" s="135"/>
      <c r="AC377" s="141"/>
      <c r="AD377" s="115"/>
      <c r="AE377" s="115"/>
      <c r="AF377" s="269"/>
      <c r="AG377" s="134"/>
      <c r="AH377" s="67"/>
      <c r="AI377" s="67"/>
      <c r="AJ377" s="135"/>
      <c r="AK377" s="140"/>
      <c r="AL377" s="215"/>
      <c r="AM377" s="215"/>
      <c r="AN377" s="215"/>
      <c r="AO377" s="215"/>
      <c r="AP377" s="271"/>
      <c r="AQ377" s="273"/>
      <c r="AR377" s="140"/>
      <c r="AS377" s="271"/>
      <c r="AT377" s="140"/>
      <c r="AU377" s="215"/>
      <c r="AV377" s="215"/>
      <c r="AW377" s="215"/>
      <c r="AX377" s="271"/>
      <c r="AY377" s="277"/>
      <c r="AZ377" s="218"/>
      <c r="BA377" s="218"/>
      <c r="BB377" s="332"/>
      <c r="BC377" s="134"/>
      <c r="BD377" s="67"/>
      <c r="BE377" s="199"/>
      <c r="BF377" s="280"/>
      <c r="BG377" s="261"/>
      <c r="BH377" s="271"/>
      <c r="BI377" s="140"/>
      <c r="BJ377" s="271"/>
      <c r="BK377" s="140"/>
      <c r="BL377" s="215"/>
      <c r="BM377" s="215"/>
      <c r="BN377" s="215"/>
      <c r="BO377" s="271"/>
      <c r="BP377" s="134"/>
      <c r="BQ377" s="67"/>
      <c r="BR377" s="67"/>
      <c r="BS377" s="135"/>
      <c r="BT377" s="134"/>
      <c r="BU377" s="67"/>
      <c r="BV377" s="199"/>
      <c r="BW377" s="280"/>
      <c r="BX377" s="334" t="str">
        <f t="shared" si="44"/>
        <v/>
      </c>
      <c r="BY377" s="134"/>
      <c r="BZ377" s="67"/>
      <c r="CA377" s="67"/>
      <c r="CB377" s="67"/>
      <c r="CC377" s="67"/>
      <c r="CD377" s="252" t="str">
        <f t="shared" si="45"/>
        <v/>
      </c>
      <c r="CE377" s="197" t="str">
        <f t="shared" si="46"/>
        <v/>
      </c>
      <c r="CF377" s="327" t="str">
        <f t="shared" si="47"/>
        <v/>
      </c>
      <c r="CG377" s="72" t="str">
        <f t="shared" si="49"/>
        <v/>
      </c>
      <c r="CH377" s="95"/>
      <c r="CI377" s="27" t="e">
        <f>VLOOKUP(B377,Facility_Information!$B$6:$O$136,14,FALSE)</f>
        <v>#N/A</v>
      </c>
      <c r="CJ377">
        <f t="shared" si="42"/>
        <v>0</v>
      </c>
      <c r="CK377">
        <f t="shared" si="43"/>
        <v>0</v>
      </c>
      <c r="CL377">
        <f>IF(CK377&gt;0,SUM($CK$6:CK377),0)</f>
        <v>0</v>
      </c>
      <c r="CM377" s="182" t="str">
        <f t="shared" si="48"/>
        <v/>
      </c>
    </row>
    <row r="378" spans="1:91" ht="13" x14ac:dyDescent="0.3">
      <c r="A378" s="82"/>
      <c r="B378" s="251"/>
      <c r="C378" s="215"/>
      <c r="D378" s="215"/>
      <c r="E378" s="215"/>
      <c r="F378" s="215"/>
      <c r="G378" s="216"/>
      <c r="H378" s="217"/>
      <c r="I378" s="200"/>
      <c r="J378" s="264"/>
      <c r="K378" s="140"/>
      <c r="L378" s="135"/>
      <c r="M378" s="261"/>
      <c r="N378" s="172"/>
      <c r="O378" s="160"/>
      <c r="P378" s="161"/>
      <c r="Q378" s="141"/>
      <c r="R378" s="170"/>
      <c r="S378" s="140"/>
      <c r="T378" s="67"/>
      <c r="U378" s="67"/>
      <c r="V378" s="135"/>
      <c r="W378" s="140"/>
      <c r="X378" s="135"/>
      <c r="Y378" s="134"/>
      <c r="Z378" s="67"/>
      <c r="AA378" s="67"/>
      <c r="AB378" s="135"/>
      <c r="AC378" s="141"/>
      <c r="AD378" s="115"/>
      <c r="AE378" s="115"/>
      <c r="AF378" s="269"/>
      <c r="AG378" s="134"/>
      <c r="AH378" s="67"/>
      <c r="AI378" s="67"/>
      <c r="AJ378" s="135"/>
      <c r="AK378" s="140"/>
      <c r="AL378" s="215"/>
      <c r="AM378" s="215"/>
      <c r="AN378" s="215"/>
      <c r="AO378" s="215"/>
      <c r="AP378" s="271"/>
      <c r="AQ378" s="273"/>
      <c r="AR378" s="140"/>
      <c r="AS378" s="271"/>
      <c r="AT378" s="140"/>
      <c r="AU378" s="215"/>
      <c r="AV378" s="215"/>
      <c r="AW378" s="215"/>
      <c r="AX378" s="271"/>
      <c r="AY378" s="277"/>
      <c r="AZ378" s="218"/>
      <c r="BA378" s="218"/>
      <c r="BB378" s="332"/>
      <c r="BC378" s="134"/>
      <c r="BD378" s="67"/>
      <c r="BE378" s="199"/>
      <c r="BF378" s="280"/>
      <c r="BG378" s="261"/>
      <c r="BH378" s="271"/>
      <c r="BI378" s="140"/>
      <c r="BJ378" s="271"/>
      <c r="BK378" s="140"/>
      <c r="BL378" s="215"/>
      <c r="BM378" s="215"/>
      <c r="BN378" s="215"/>
      <c r="BO378" s="271"/>
      <c r="BP378" s="134"/>
      <c r="BQ378" s="67"/>
      <c r="BR378" s="67"/>
      <c r="BS378" s="135"/>
      <c r="BT378" s="134"/>
      <c r="BU378" s="67"/>
      <c r="BV378" s="199"/>
      <c r="BW378" s="280"/>
      <c r="BX378" s="334" t="str">
        <f t="shared" si="44"/>
        <v/>
      </c>
      <c r="BY378" s="134"/>
      <c r="BZ378" s="67"/>
      <c r="CA378" s="67"/>
      <c r="CB378" s="67"/>
      <c r="CC378" s="67"/>
      <c r="CD378" s="252" t="str">
        <f t="shared" si="45"/>
        <v/>
      </c>
      <c r="CE378" s="197" t="str">
        <f t="shared" si="46"/>
        <v/>
      </c>
      <c r="CF378" s="327" t="str">
        <f t="shared" si="47"/>
        <v/>
      </c>
      <c r="CG378" s="72" t="str">
        <f t="shared" si="49"/>
        <v/>
      </c>
      <c r="CH378" s="95"/>
      <c r="CI378" s="27" t="e">
        <f>VLOOKUP(B378,Facility_Information!$B$6:$O$136,14,FALSE)</f>
        <v>#N/A</v>
      </c>
      <c r="CJ378">
        <f t="shared" si="42"/>
        <v>0</v>
      </c>
      <c r="CK378">
        <f t="shared" si="43"/>
        <v>0</v>
      </c>
      <c r="CL378">
        <f>IF(CK378&gt;0,SUM($CK$6:CK378),0)</f>
        <v>0</v>
      </c>
      <c r="CM378" s="182" t="str">
        <f t="shared" si="48"/>
        <v/>
      </c>
    </row>
    <row r="379" spans="1:91" ht="13" x14ac:dyDescent="0.3">
      <c r="A379" s="82"/>
      <c r="B379" s="251"/>
      <c r="C379" s="215"/>
      <c r="D379" s="215"/>
      <c r="E379" s="215"/>
      <c r="F379" s="215"/>
      <c r="G379" s="216"/>
      <c r="H379" s="217"/>
      <c r="I379" s="200"/>
      <c r="J379" s="264"/>
      <c r="K379" s="140"/>
      <c r="L379" s="135"/>
      <c r="M379" s="261"/>
      <c r="N379" s="172"/>
      <c r="O379" s="160"/>
      <c r="P379" s="161"/>
      <c r="Q379" s="141"/>
      <c r="R379" s="170"/>
      <c r="S379" s="140"/>
      <c r="T379" s="67"/>
      <c r="U379" s="67"/>
      <c r="V379" s="135"/>
      <c r="W379" s="140"/>
      <c r="X379" s="135"/>
      <c r="Y379" s="134"/>
      <c r="Z379" s="67"/>
      <c r="AA379" s="67"/>
      <c r="AB379" s="135"/>
      <c r="AC379" s="141"/>
      <c r="AD379" s="115"/>
      <c r="AE379" s="115"/>
      <c r="AF379" s="269"/>
      <c r="AG379" s="134"/>
      <c r="AH379" s="67"/>
      <c r="AI379" s="67"/>
      <c r="AJ379" s="135"/>
      <c r="AK379" s="140"/>
      <c r="AL379" s="215"/>
      <c r="AM379" s="215"/>
      <c r="AN379" s="215"/>
      <c r="AO379" s="215"/>
      <c r="AP379" s="271"/>
      <c r="AQ379" s="273"/>
      <c r="AR379" s="140"/>
      <c r="AS379" s="271"/>
      <c r="AT379" s="140"/>
      <c r="AU379" s="215"/>
      <c r="AV379" s="215"/>
      <c r="AW379" s="215"/>
      <c r="AX379" s="271"/>
      <c r="AY379" s="277"/>
      <c r="AZ379" s="218"/>
      <c r="BA379" s="218"/>
      <c r="BB379" s="332"/>
      <c r="BC379" s="134"/>
      <c r="BD379" s="67"/>
      <c r="BE379" s="199"/>
      <c r="BF379" s="280"/>
      <c r="BG379" s="261"/>
      <c r="BH379" s="271"/>
      <c r="BI379" s="140"/>
      <c r="BJ379" s="271"/>
      <c r="BK379" s="140"/>
      <c r="BL379" s="215"/>
      <c r="BM379" s="215"/>
      <c r="BN379" s="215"/>
      <c r="BO379" s="271"/>
      <c r="BP379" s="134"/>
      <c r="BQ379" s="67"/>
      <c r="BR379" s="67"/>
      <c r="BS379" s="135"/>
      <c r="BT379" s="134"/>
      <c r="BU379" s="67"/>
      <c r="BV379" s="199"/>
      <c r="BW379" s="280"/>
      <c r="BX379" s="334" t="str">
        <f t="shared" si="44"/>
        <v/>
      </c>
      <c r="BY379" s="134"/>
      <c r="BZ379" s="67"/>
      <c r="CA379" s="67"/>
      <c r="CB379" s="67"/>
      <c r="CC379" s="67"/>
      <c r="CD379" s="252" t="str">
        <f t="shared" si="45"/>
        <v/>
      </c>
      <c r="CE379" s="197" t="str">
        <f t="shared" si="46"/>
        <v/>
      </c>
      <c r="CF379" s="327" t="str">
        <f t="shared" si="47"/>
        <v/>
      </c>
      <c r="CG379" s="72" t="str">
        <f t="shared" si="49"/>
        <v/>
      </c>
      <c r="CH379" s="95"/>
      <c r="CI379" s="27" t="e">
        <f>VLOOKUP(B379,Facility_Information!$B$6:$O$136,14,FALSE)</f>
        <v>#N/A</v>
      </c>
      <c r="CJ379">
        <f t="shared" si="42"/>
        <v>0</v>
      </c>
      <c r="CK379">
        <f t="shared" si="43"/>
        <v>0</v>
      </c>
      <c r="CL379">
        <f>IF(CK379&gt;0,SUM($CK$6:CK379),0)</f>
        <v>0</v>
      </c>
      <c r="CM379" s="182" t="str">
        <f t="shared" si="48"/>
        <v/>
      </c>
    </row>
    <row r="380" spans="1:91" ht="13" x14ac:dyDescent="0.3">
      <c r="A380" s="82"/>
      <c r="B380" s="251"/>
      <c r="C380" s="215"/>
      <c r="D380" s="215"/>
      <c r="E380" s="215"/>
      <c r="F380" s="215"/>
      <c r="G380" s="216"/>
      <c r="H380" s="217"/>
      <c r="I380" s="200"/>
      <c r="J380" s="264"/>
      <c r="K380" s="140"/>
      <c r="L380" s="135"/>
      <c r="M380" s="261"/>
      <c r="N380" s="172"/>
      <c r="O380" s="160"/>
      <c r="P380" s="161"/>
      <c r="Q380" s="141"/>
      <c r="R380" s="170"/>
      <c r="S380" s="140"/>
      <c r="T380" s="67"/>
      <c r="U380" s="67"/>
      <c r="V380" s="135"/>
      <c r="W380" s="140"/>
      <c r="X380" s="135"/>
      <c r="Y380" s="134"/>
      <c r="Z380" s="67"/>
      <c r="AA380" s="67"/>
      <c r="AB380" s="135"/>
      <c r="AC380" s="141"/>
      <c r="AD380" s="115"/>
      <c r="AE380" s="115"/>
      <c r="AF380" s="269"/>
      <c r="AG380" s="134"/>
      <c r="AH380" s="67"/>
      <c r="AI380" s="67"/>
      <c r="AJ380" s="135"/>
      <c r="AK380" s="140"/>
      <c r="AL380" s="215"/>
      <c r="AM380" s="215"/>
      <c r="AN380" s="215"/>
      <c r="AO380" s="215"/>
      <c r="AP380" s="271"/>
      <c r="AQ380" s="273"/>
      <c r="AR380" s="140"/>
      <c r="AS380" s="271"/>
      <c r="AT380" s="140"/>
      <c r="AU380" s="215"/>
      <c r="AV380" s="215"/>
      <c r="AW380" s="215"/>
      <c r="AX380" s="271"/>
      <c r="AY380" s="277"/>
      <c r="AZ380" s="218"/>
      <c r="BA380" s="218"/>
      <c r="BB380" s="332"/>
      <c r="BC380" s="134"/>
      <c r="BD380" s="67"/>
      <c r="BE380" s="199"/>
      <c r="BF380" s="280"/>
      <c r="BG380" s="261"/>
      <c r="BH380" s="271"/>
      <c r="BI380" s="140"/>
      <c r="BJ380" s="271"/>
      <c r="BK380" s="140"/>
      <c r="BL380" s="215"/>
      <c r="BM380" s="215"/>
      <c r="BN380" s="215"/>
      <c r="BO380" s="271"/>
      <c r="BP380" s="134"/>
      <c r="BQ380" s="67"/>
      <c r="BR380" s="67"/>
      <c r="BS380" s="135"/>
      <c r="BT380" s="134"/>
      <c r="BU380" s="67"/>
      <c r="BV380" s="199"/>
      <c r="BW380" s="280"/>
      <c r="BX380" s="334" t="str">
        <f t="shared" si="44"/>
        <v/>
      </c>
      <c r="BY380" s="134"/>
      <c r="BZ380" s="67"/>
      <c r="CA380" s="67"/>
      <c r="CB380" s="67"/>
      <c r="CC380" s="67"/>
      <c r="CD380" s="252" t="str">
        <f t="shared" si="45"/>
        <v/>
      </c>
      <c r="CE380" s="197" t="str">
        <f t="shared" si="46"/>
        <v/>
      </c>
      <c r="CF380" s="327" t="str">
        <f t="shared" si="47"/>
        <v/>
      </c>
      <c r="CG380" s="72" t="str">
        <f t="shared" si="49"/>
        <v/>
      </c>
      <c r="CH380" s="95"/>
      <c r="CI380" s="27" t="e">
        <f>VLOOKUP(B380,Facility_Information!$B$6:$O$136,14,FALSE)</f>
        <v>#N/A</v>
      </c>
      <c r="CJ380">
        <f t="shared" si="42"/>
        <v>0</v>
      </c>
      <c r="CK380">
        <f t="shared" si="43"/>
        <v>0</v>
      </c>
      <c r="CL380">
        <f>IF(CK380&gt;0,SUM($CK$6:CK380),0)</f>
        <v>0</v>
      </c>
      <c r="CM380" s="182" t="str">
        <f t="shared" si="48"/>
        <v/>
      </c>
    </row>
    <row r="381" spans="1:91" ht="13" x14ac:dyDescent="0.3">
      <c r="A381" s="82"/>
      <c r="B381" s="251"/>
      <c r="C381" s="215"/>
      <c r="D381" s="215"/>
      <c r="E381" s="215"/>
      <c r="F381" s="215"/>
      <c r="G381" s="216"/>
      <c r="H381" s="217"/>
      <c r="I381" s="200"/>
      <c r="J381" s="264"/>
      <c r="K381" s="140"/>
      <c r="L381" s="135"/>
      <c r="M381" s="261"/>
      <c r="N381" s="172"/>
      <c r="O381" s="160"/>
      <c r="P381" s="161"/>
      <c r="Q381" s="141"/>
      <c r="R381" s="170"/>
      <c r="S381" s="140"/>
      <c r="T381" s="67"/>
      <c r="U381" s="67"/>
      <c r="V381" s="135"/>
      <c r="W381" s="140"/>
      <c r="X381" s="135"/>
      <c r="Y381" s="134"/>
      <c r="Z381" s="67"/>
      <c r="AA381" s="67"/>
      <c r="AB381" s="135"/>
      <c r="AC381" s="141"/>
      <c r="AD381" s="115"/>
      <c r="AE381" s="115"/>
      <c r="AF381" s="269"/>
      <c r="AG381" s="134"/>
      <c r="AH381" s="67"/>
      <c r="AI381" s="67"/>
      <c r="AJ381" s="135"/>
      <c r="AK381" s="140"/>
      <c r="AL381" s="215"/>
      <c r="AM381" s="215"/>
      <c r="AN381" s="215"/>
      <c r="AO381" s="215"/>
      <c r="AP381" s="271"/>
      <c r="AQ381" s="273"/>
      <c r="AR381" s="140"/>
      <c r="AS381" s="271"/>
      <c r="AT381" s="140"/>
      <c r="AU381" s="215"/>
      <c r="AV381" s="215"/>
      <c r="AW381" s="215"/>
      <c r="AX381" s="271"/>
      <c r="AY381" s="277"/>
      <c r="AZ381" s="218"/>
      <c r="BA381" s="218"/>
      <c r="BB381" s="332"/>
      <c r="BC381" s="134"/>
      <c r="BD381" s="67"/>
      <c r="BE381" s="199"/>
      <c r="BF381" s="280"/>
      <c r="BG381" s="261"/>
      <c r="BH381" s="271"/>
      <c r="BI381" s="140"/>
      <c r="BJ381" s="271"/>
      <c r="BK381" s="140"/>
      <c r="BL381" s="215"/>
      <c r="BM381" s="215"/>
      <c r="BN381" s="215"/>
      <c r="BO381" s="271"/>
      <c r="BP381" s="134"/>
      <c r="BQ381" s="67"/>
      <c r="BR381" s="67"/>
      <c r="BS381" s="135"/>
      <c r="BT381" s="134"/>
      <c r="BU381" s="67"/>
      <c r="BV381" s="199"/>
      <c r="BW381" s="280"/>
      <c r="BX381" s="334" t="str">
        <f t="shared" si="44"/>
        <v/>
      </c>
      <c r="BY381" s="134"/>
      <c r="BZ381" s="67"/>
      <c r="CA381" s="67"/>
      <c r="CB381" s="67"/>
      <c r="CC381" s="67"/>
      <c r="CD381" s="252" t="str">
        <f t="shared" si="45"/>
        <v/>
      </c>
      <c r="CE381" s="197" t="str">
        <f t="shared" si="46"/>
        <v/>
      </c>
      <c r="CF381" s="327" t="str">
        <f t="shared" si="47"/>
        <v/>
      </c>
      <c r="CG381" s="72" t="str">
        <f t="shared" si="49"/>
        <v/>
      </c>
      <c r="CH381" s="95"/>
      <c r="CI381" s="27" t="e">
        <f>VLOOKUP(B381,Facility_Information!$B$6:$O$136,14,FALSE)</f>
        <v>#N/A</v>
      </c>
      <c r="CJ381">
        <f t="shared" si="42"/>
        <v>0</v>
      </c>
      <c r="CK381">
        <f t="shared" si="43"/>
        <v>0</v>
      </c>
      <c r="CL381">
        <f>IF(CK381&gt;0,SUM($CK$6:CK381),0)</f>
        <v>0</v>
      </c>
      <c r="CM381" s="182" t="str">
        <f t="shared" si="48"/>
        <v/>
      </c>
    </row>
    <row r="382" spans="1:91" ht="13" x14ac:dyDescent="0.3">
      <c r="A382" s="82"/>
      <c r="B382" s="251"/>
      <c r="C382" s="215"/>
      <c r="D382" s="215"/>
      <c r="E382" s="215"/>
      <c r="F382" s="215"/>
      <c r="G382" s="216"/>
      <c r="H382" s="217"/>
      <c r="I382" s="200"/>
      <c r="J382" s="264"/>
      <c r="K382" s="140"/>
      <c r="L382" s="135"/>
      <c r="M382" s="261"/>
      <c r="N382" s="172"/>
      <c r="O382" s="160"/>
      <c r="P382" s="161"/>
      <c r="Q382" s="141"/>
      <c r="R382" s="170"/>
      <c r="S382" s="140"/>
      <c r="T382" s="67"/>
      <c r="U382" s="67"/>
      <c r="V382" s="135"/>
      <c r="W382" s="140"/>
      <c r="X382" s="135"/>
      <c r="Y382" s="134"/>
      <c r="Z382" s="67"/>
      <c r="AA382" s="67"/>
      <c r="AB382" s="135"/>
      <c r="AC382" s="141"/>
      <c r="AD382" s="115"/>
      <c r="AE382" s="115"/>
      <c r="AF382" s="269"/>
      <c r="AG382" s="134"/>
      <c r="AH382" s="67"/>
      <c r="AI382" s="67"/>
      <c r="AJ382" s="135"/>
      <c r="AK382" s="140"/>
      <c r="AL382" s="215"/>
      <c r="AM382" s="215"/>
      <c r="AN382" s="215"/>
      <c r="AO382" s="215"/>
      <c r="AP382" s="271"/>
      <c r="AQ382" s="273"/>
      <c r="AR382" s="140"/>
      <c r="AS382" s="271"/>
      <c r="AT382" s="140"/>
      <c r="AU382" s="215"/>
      <c r="AV382" s="215"/>
      <c r="AW382" s="215"/>
      <c r="AX382" s="271"/>
      <c r="AY382" s="277"/>
      <c r="AZ382" s="218"/>
      <c r="BA382" s="218"/>
      <c r="BB382" s="332"/>
      <c r="BC382" s="134"/>
      <c r="BD382" s="67"/>
      <c r="BE382" s="199"/>
      <c r="BF382" s="280"/>
      <c r="BG382" s="261"/>
      <c r="BH382" s="271"/>
      <c r="BI382" s="140"/>
      <c r="BJ382" s="271"/>
      <c r="BK382" s="140"/>
      <c r="BL382" s="215"/>
      <c r="BM382" s="215"/>
      <c r="BN382" s="215"/>
      <c r="BO382" s="271"/>
      <c r="BP382" s="134"/>
      <c r="BQ382" s="67"/>
      <c r="BR382" s="67"/>
      <c r="BS382" s="135"/>
      <c r="BT382" s="134"/>
      <c r="BU382" s="67"/>
      <c r="BV382" s="199"/>
      <c r="BW382" s="280"/>
      <c r="BX382" s="334" t="str">
        <f t="shared" si="44"/>
        <v/>
      </c>
      <c r="BY382" s="134"/>
      <c r="BZ382" s="67"/>
      <c r="CA382" s="67"/>
      <c r="CB382" s="67"/>
      <c r="CC382" s="67"/>
      <c r="CD382" s="252" t="str">
        <f t="shared" si="45"/>
        <v/>
      </c>
      <c r="CE382" s="197" t="str">
        <f t="shared" si="46"/>
        <v/>
      </c>
      <c r="CF382" s="327" t="str">
        <f t="shared" si="47"/>
        <v/>
      </c>
      <c r="CG382" s="72" t="str">
        <f t="shared" si="49"/>
        <v/>
      </c>
      <c r="CH382" s="95"/>
      <c r="CI382" s="27" t="e">
        <f>VLOOKUP(B382,Facility_Information!$B$6:$O$136,14,FALSE)</f>
        <v>#N/A</v>
      </c>
      <c r="CJ382">
        <f t="shared" si="42"/>
        <v>0</v>
      </c>
      <c r="CK382">
        <f t="shared" si="43"/>
        <v>0</v>
      </c>
      <c r="CL382">
        <f>IF(CK382&gt;0,SUM($CK$6:CK382),0)</f>
        <v>0</v>
      </c>
      <c r="CM382" s="182" t="str">
        <f t="shared" si="48"/>
        <v/>
      </c>
    </row>
    <row r="383" spans="1:91" ht="13" x14ac:dyDescent="0.3">
      <c r="A383" s="82"/>
      <c r="B383" s="251"/>
      <c r="C383" s="215"/>
      <c r="D383" s="215"/>
      <c r="E383" s="215"/>
      <c r="F383" s="215"/>
      <c r="G383" s="216"/>
      <c r="H383" s="217"/>
      <c r="I383" s="200"/>
      <c r="J383" s="264"/>
      <c r="K383" s="140"/>
      <c r="L383" s="135"/>
      <c r="M383" s="261"/>
      <c r="N383" s="172"/>
      <c r="O383" s="160"/>
      <c r="P383" s="161"/>
      <c r="Q383" s="141"/>
      <c r="R383" s="170"/>
      <c r="S383" s="140"/>
      <c r="T383" s="67"/>
      <c r="U383" s="67"/>
      <c r="V383" s="135"/>
      <c r="W383" s="140"/>
      <c r="X383" s="135"/>
      <c r="Y383" s="134"/>
      <c r="Z383" s="67"/>
      <c r="AA383" s="67"/>
      <c r="AB383" s="135"/>
      <c r="AC383" s="141"/>
      <c r="AD383" s="115"/>
      <c r="AE383" s="115"/>
      <c r="AF383" s="269"/>
      <c r="AG383" s="134"/>
      <c r="AH383" s="67"/>
      <c r="AI383" s="67"/>
      <c r="AJ383" s="135"/>
      <c r="AK383" s="140"/>
      <c r="AL383" s="215"/>
      <c r="AM383" s="215"/>
      <c r="AN383" s="215"/>
      <c r="AO383" s="215"/>
      <c r="AP383" s="271"/>
      <c r="AQ383" s="273"/>
      <c r="AR383" s="140"/>
      <c r="AS383" s="271"/>
      <c r="AT383" s="140"/>
      <c r="AU383" s="215"/>
      <c r="AV383" s="215"/>
      <c r="AW383" s="215"/>
      <c r="AX383" s="271"/>
      <c r="AY383" s="277"/>
      <c r="AZ383" s="218"/>
      <c r="BA383" s="218"/>
      <c r="BB383" s="332"/>
      <c r="BC383" s="134"/>
      <c r="BD383" s="67"/>
      <c r="BE383" s="199"/>
      <c r="BF383" s="280"/>
      <c r="BG383" s="261"/>
      <c r="BH383" s="271"/>
      <c r="BI383" s="140"/>
      <c r="BJ383" s="271"/>
      <c r="BK383" s="140"/>
      <c r="BL383" s="215"/>
      <c r="BM383" s="215"/>
      <c r="BN383" s="215"/>
      <c r="BO383" s="271"/>
      <c r="BP383" s="134"/>
      <c r="BQ383" s="67"/>
      <c r="BR383" s="67"/>
      <c r="BS383" s="135"/>
      <c r="BT383" s="134"/>
      <c r="BU383" s="67"/>
      <c r="BV383" s="199"/>
      <c r="BW383" s="280"/>
      <c r="BX383" s="334" t="str">
        <f t="shared" si="44"/>
        <v/>
      </c>
      <c r="BY383" s="134"/>
      <c r="BZ383" s="67"/>
      <c r="CA383" s="67"/>
      <c r="CB383" s="67"/>
      <c r="CC383" s="67"/>
      <c r="CD383" s="252" t="str">
        <f t="shared" si="45"/>
        <v/>
      </c>
      <c r="CE383" s="197" t="str">
        <f t="shared" si="46"/>
        <v/>
      </c>
      <c r="CF383" s="327" t="str">
        <f t="shared" si="47"/>
        <v/>
      </c>
      <c r="CG383" s="72" t="str">
        <f t="shared" si="49"/>
        <v/>
      </c>
      <c r="CH383" s="95"/>
      <c r="CI383" s="27" t="e">
        <f>VLOOKUP(B383,Facility_Information!$B$6:$O$136,14,FALSE)</f>
        <v>#N/A</v>
      </c>
      <c r="CJ383">
        <f t="shared" si="42"/>
        <v>0</v>
      </c>
      <c r="CK383">
        <f t="shared" si="43"/>
        <v>0</v>
      </c>
      <c r="CL383">
        <f>IF(CK383&gt;0,SUM($CK$6:CK383),0)</f>
        <v>0</v>
      </c>
      <c r="CM383" s="182" t="str">
        <f t="shared" si="48"/>
        <v/>
      </c>
    </row>
    <row r="384" spans="1:91" ht="13" x14ac:dyDescent="0.3">
      <c r="A384" s="82"/>
      <c r="B384" s="251"/>
      <c r="C384" s="215"/>
      <c r="D384" s="215"/>
      <c r="E384" s="215"/>
      <c r="F384" s="215"/>
      <c r="G384" s="216"/>
      <c r="H384" s="217"/>
      <c r="I384" s="200"/>
      <c r="J384" s="264"/>
      <c r="K384" s="140"/>
      <c r="L384" s="135"/>
      <c r="M384" s="261"/>
      <c r="N384" s="172"/>
      <c r="O384" s="160"/>
      <c r="P384" s="161"/>
      <c r="Q384" s="141"/>
      <c r="R384" s="170"/>
      <c r="S384" s="140"/>
      <c r="T384" s="67"/>
      <c r="U384" s="67"/>
      <c r="V384" s="135"/>
      <c r="W384" s="140"/>
      <c r="X384" s="135"/>
      <c r="Y384" s="134"/>
      <c r="Z384" s="67"/>
      <c r="AA384" s="67"/>
      <c r="AB384" s="135"/>
      <c r="AC384" s="141"/>
      <c r="AD384" s="115"/>
      <c r="AE384" s="115"/>
      <c r="AF384" s="269"/>
      <c r="AG384" s="134"/>
      <c r="AH384" s="67"/>
      <c r="AI384" s="67"/>
      <c r="AJ384" s="135"/>
      <c r="AK384" s="140"/>
      <c r="AL384" s="215"/>
      <c r="AM384" s="215"/>
      <c r="AN384" s="215"/>
      <c r="AO384" s="215"/>
      <c r="AP384" s="271"/>
      <c r="AQ384" s="273"/>
      <c r="AR384" s="140"/>
      <c r="AS384" s="271"/>
      <c r="AT384" s="140"/>
      <c r="AU384" s="215"/>
      <c r="AV384" s="215"/>
      <c r="AW384" s="215"/>
      <c r="AX384" s="271"/>
      <c r="AY384" s="277"/>
      <c r="AZ384" s="218"/>
      <c r="BA384" s="218"/>
      <c r="BB384" s="332"/>
      <c r="BC384" s="134"/>
      <c r="BD384" s="67"/>
      <c r="BE384" s="199"/>
      <c r="BF384" s="280"/>
      <c r="BG384" s="261"/>
      <c r="BH384" s="271"/>
      <c r="BI384" s="140"/>
      <c r="BJ384" s="271"/>
      <c r="BK384" s="140"/>
      <c r="BL384" s="215"/>
      <c r="BM384" s="215"/>
      <c r="BN384" s="215"/>
      <c r="BO384" s="271"/>
      <c r="BP384" s="134"/>
      <c r="BQ384" s="67"/>
      <c r="BR384" s="67"/>
      <c r="BS384" s="135"/>
      <c r="BT384" s="134"/>
      <c r="BU384" s="67"/>
      <c r="BV384" s="199"/>
      <c r="BW384" s="280"/>
      <c r="BX384" s="334" t="str">
        <f t="shared" si="44"/>
        <v/>
      </c>
      <c r="BY384" s="134"/>
      <c r="BZ384" s="67"/>
      <c r="CA384" s="67"/>
      <c r="CB384" s="67"/>
      <c r="CC384" s="67"/>
      <c r="CD384" s="252" t="str">
        <f t="shared" si="45"/>
        <v/>
      </c>
      <c r="CE384" s="197" t="str">
        <f t="shared" si="46"/>
        <v/>
      </c>
      <c r="CF384" s="327" t="str">
        <f t="shared" si="47"/>
        <v/>
      </c>
      <c r="CG384" s="72" t="str">
        <f t="shared" si="49"/>
        <v/>
      </c>
      <c r="CH384" s="95"/>
      <c r="CI384" s="27" t="e">
        <f>VLOOKUP(B384,Facility_Information!$B$6:$O$136,14,FALSE)</f>
        <v>#N/A</v>
      </c>
      <c r="CJ384">
        <f t="shared" si="42"/>
        <v>0</v>
      </c>
      <c r="CK384">
        <f t="shared" si="43"/>
        <v>0</v>
      </c>
      <c r="CL384">
        <f>IF(CK384&gt;0,SUM($CK$6:CK384),0)</f>
        <v>0</v>
      </c>
      <c r="CM384" s="182" t="str">
        <f t="shared" si="48"/>
        <v/>
      </c>
    </row>
    <row r="385" spans="1:91" ht="13" x14ac:dyDescent="0.3">
      <c r="A385" s="82"/>
      <c r="B385" s="251"/>
      <c r="C385" s="215"/>
      <c r="D385" s="215"/>
      <c r="E385" s="215"/>
      <c r="F385" s="215"/>
      <c r="G385" s="216"/>
      <c r="H385" s="217"/>
      <c r="I385" s="200"/>
      <c r="J385" s="264"/>
      <c r="K385" s="140"/>
      <c r="L385" s="135"/>
      <c r="M385" s="261"/>
      <c r="N385" s="172"/>
      <c r="O385" s="160"/>
      <c r="P385" s="161"/>
      <c r="Q385" s="141"/>
      <c r="R385" s="170"/>
      <c r="S385" s="140"/>
      <c r="T385" s="67"/>
      <c r="U385" s="67"/>
      <c r="V385" s="135"/>
      <c r="W385" s="140"/>
      <c r="X385" s="135"/>
      <c r="Y385" s="134"/>
      <c r="Z385" s="67"/>
      <c r="AA385" s="67"/>
      <c r="AB385" s="135"/>
      <c r="AC385" s="141"/>
      <c r="AD385" s="115"/>
      <c r="AE385" s="115"/>
      <c r="AF385" s="269"/>
      <c r="AG385" s="134"/>
      <c r="AH385" s="67"/>
      <c r="AI385" s="67"/>
      <c r="AJ385" s="135"/>
      <c r="AK385" s="140"/>
      <c r="AL385" s="215"/>
      <c r="AM385" s="215"/>
      <c r="AN385" s="215"/>
      <c r="AO385" s="215"/>
      <c r="AP385" s="271"/>
      <c r="AQ385" s="273"/>
      <c r="AR385" s="140"/>
      <c r="AS385" s="271"/>
      <c r="AT385" s="140"/>
      <c r="AU385" s="215"/>
      <c r="AV385" s="215"/>
      <c r="AW385" s="215"/>
      <c r="AX385" s="271"/>
      <c r="AY385" s="277"/>
      <c r="AZ385" s="218"/>
      <c r="BA385" s="218"/>
      <c r="BB385" s="332"/>
      <c r="BC385" s="134"/>
      <c r="BD385" s="67"/>
      <c r="BE385" s="199"/>
      <c r="BF385" s="280"/>
      <c r="BG385" s="261"/>
      <c r="BH385" s="271"/>
      <c r="BI385" s="140"/>
      <c r="BJ385" s="271"/>
      <c r="BK385" s="140"/>
      <c r="BL385" s="215"/>
      <c r="BM385" s="215"/>
      <c r="BN385" s="215"/>
      <c r="BO385" s="271"/>
      <c r="BP385" s="134"/>
      <c r="BQ385" s="67"/>
      <c r="BR385" s="67"/>
      <c r="BS385" s="135"/>
      <c r="BT385" s="134"/>
      <c r="BU385" s="67"/>
      <c r="BV385" s="199"/>
      <c r="BW385" s="280"/>
      <c r="BX385" s="334" t="str">
        <f t="shared" si="44"/>
        <v/>
      </c>
      <c r="BY385" s="134"/>
      <c r="BZ385" s="67"/>
      <c r="CA385" s="67"/>
      <c r="CB385" s="67"/>
      <c r="CC385" s="67"/>
      <c r="CD385" s="252" t="str">
        <f t="shared" si="45"/>
        <v/>
      </c>
      <c r="CE385" s="197" t="str">
        <f t="shared" si="46"/>
        <v/>
      </c>
      <c r="CF385" s="327" t="str">
        <f t="shared" si="47"/>
        <v/>
      </c>
      <c r="CG385" s="72" t="str">
        <f t="shared" si="49"/>
        <v/>
      </c>
      <c r="CH385" s="95"/>
      <c r="CI385" s="27" t="e">
        <f>VLOOKUP(B385,Facility_Information!$B$6:$O$136,14,FALSE)</f>
        <v>#N/A</v>
      </c>
      <c r="CJ385">
        <f t="shared" si="42"/>
        <v>0</v>
      </c>
      <c r="CK385">
        <f t="shared" si="43"/>
        <v>0</v>
      </c>
      <c r="CL385">
        <f>IF(CK385&gt;0,SUM($CK$6:CK385),0)</f>
        <v>0</v>
      </c>
      <c r="CM385" s="182" t="str">
        <f t="shared" si="48"/>
        <v/>
      </c>
    </row>
    <row r="386" spans="1:91" ht="13" x14ac:dyDescent="0.3">
      <c r="A386" s="82"/>
      <c r="B386" s="251"/>
      <c r="C386" s="215"/>
      <c r="D386" s="215"/>
      <c r="E386" s="215"/>
      <c r="F386" s="215"/>
      <c r="G386" s="216"/>
      <c r="H386" s="217"/>
      <c r="I386" s="200"/>
      <c r="J386" s="264"/>
      <c r="K386" s="140"/>
      <c r="L386" s="135"/>
      <c r="M386" s="261"/>
      <c r="N386" s="172"/>
      <c r="O386" s="160"/>
      <c r="P386" s="161"/>
      <c r="Q386" s="141"/>
      <c r="R386" s="170"/>
      <c r="S386" s="140"/>
      <c r="T386" s="67"/>
      <c r="U386" s="67"/>
      <c r="V386" s="135"/>
      <c r="W386" s="140"/>
      <c r="X386" s="135"/>
      <c r="Y386" s="134"/>
      <c r="Z386" s="67"/>
      <c r="AA386" s="67"/>
      <c r="AB386" s="135"/>
      <c r="AC386" s="141"/>
      <c r="AD386" s="115"/>
      <c r="AE386" s="115"/>
      <c r="AF386" s="269"/>
      <c r="AG386" s="134"/>
      <c r="AH386" s="67"/>
      <c r="AI386" s="67"/>
      <c r="AJ386" s="135"/>
      <c r="AK386" s="140"/>
      <c r="AL386" s="215"/>
      <c r="AM386" s="215"/>
      <c r="AN386" s="215"/>
      <c r="AO386" s="215"/>
      <c r="AP386" s="271"/>
      <c r="AQ386" s="273"/>
      <c r="AR386" s="140"/>
      <c r="AS386" s="271"/>
      <c r="AT386" s="140"/>
      <c r="AU386" s="215"/>
      <c r="AV386" s="215"/>
      <c r="AW386" s="215"/>
      <c r="AX386" s="271"/>
      <c r="AY386" s="277"/>
      <c r="AZ386" s="218"/>
      <c r="BA386" s="218"/>
      <c r="BB386" s="332"/>
      <c r="BC386" s="134"/>
      <c r="BD386" s="67"/>
      <c r="BE386" s="199"/>
      <c r="BF386" s="280"/>
      <c r="BG386" s="261"/>
      <c r="BH386" s="271"/>
      <c r="BI386" s="140"/>
      <c r="BJ386" s="271"/>
      <c r="BK386" s="140"/>
      <c r="BL386" s="215"/>
      <c r="BM386" s="215"/>
      <c r="BN386" s="215"/>
      <c r="BO386" s="271"/>
      <c r="BP386" s="134"/>
      <c r="BQ386" s="67"/>
      <c r="BR386" s="67"/>
      <c r="BS386" s="135"/>
      <c r="BT386" s="134"/>
      <c r="BU386" s="67"/>
      <c r="BV386" s="199"/>
      <c r="BW386" s="280"/>
      <c r="BX386" s="334" t="str">
        <f t="shared" si="44"/>
        <v/>
      </c>
      <c r="BY386" s="134"/>
      <c r="BZ386" s="67"/>
      <c r="CA386" s="67"/>
      <c r="CB386" s="67"/>
      <c r="CC386" s="67"/>
      <c r="CD386" s="252" t="str">
        <f t="shared" si="45"/>
        <v/>
      </c>
      <c r="CE386" s="197" t="str">
        <f t="shared" si="46"/>
        <v/>
      </c>
      <c r="CF386" s="327" t="str">
        <f t="shared" si="47"/>
        <v/>
      </c>
      <c r="CG386" s="72" t="str">
        <f t="shared" si="49"/>
        <v/>
      </c>
      <c r="CH386" s="95"/>
      <c r="CI386" s="27" t="e">
        <f>VLOOKUP(B386,Facility_Information!$B$6:$O$136,14,FALSE)</f>
        <v>#N/A</v>
      </c>
      <c r="CJ386">
        <f t="shared" si="42"/>
        <v>0</v>
      </c>
      <c r="CK386">
        <f t="shared" si="43"/>
        <v>0</v>
      </c>
      <c r="CL386">
        <f>IF(CK386&gt;0,SUM($CK$6:CK386),0)</f>
        <v>0</v>
      </c>
      <c r="CM386" s="182" t="str">
        <f t="shared" si="48"/>
        <v/>
      </c>
    </row>
    <row r="387" spans="1:91" ht="13" x14ac:dyDescent="0.3">
      <c r="A387" s="82"/>
      <c r="B387" s="251"/>
      <c r="C387" s="215"/>
      <c r="D387" s="215"/>
      <c r="E387" s="215"/>
      <c r="F387" s="215"/>
      <c r="G387" s="216"/>
      <c r="H387" s="217"/>
      <c r="I387" s="200"/>
      <c r="J387" s="264"/>
      <c r="K387" s="140"/>
      <c r="L387" s="135"/>
      <c r="M387" s="261"/>
      <c r="N387" s="172"/>
      <c r="O387" s="160"/>
      <c r="P387" s="161"/>
      <c r="Q387" s="141"/>
      <c r="R387" s="170"/>
      <c r="S387" s="140"/>
      <c r="T387" s="67"/>
      <c r="U387" s="67"/>
      <c r="V387" s="135"/>
      <c r="W387" s="140"/>
      <c r="X387" s="135"/>
      <c r="Y387" s="134"/>
      <c r="Z387" s="67"/>
      <c r="AA387" s="67"/>
      <c r="AB387" s="135"/>
      <c r="AC387" s="141"/>
      <c r="AD387" s="115"/>
      <c r="AE387" s="115"/>
      <c r="AF387" s="269"/>
      <c r="AG387" s="134"/>
      <c r="AH387" s="67"/>
      <c r="AI387" s="67"/>
      <c r="AJ387" s="135"/>
      <c r="AK387" s="140"/>
      <c r="AL387" s="215"/>
      <c r="AM387" s="215"/>
      <c r="AN387" s="215"/>
      <c r="AO387" s="215"/>
      <c r="AP387" s="271"/>
      <c r="AQ387" s="273"/>
      <c r="AR387" s="140"/>
      <c r="AS387" s="271"/>
      <c r="AT387" s="140"/>
      <c r="AU387" s="215"/>
      <c r="AV387" s="215"/>
      <c r="AW387" s="215"/>
      <c r="AX387" s="271"/>
      <c r="AY387" s="277"/>
      <c r="AZ387" s="218"/>
      <c r="BA387" s="218"/>
      <c r="BB387" s="332"/>
      <c r="BC387" s="134"/>
      <c r="BD387" s="67"/>
      <c r="BE387" s="199"/>
      <c r="BF387" s="280"/>
      <c r="BG387" s="261"/>
      <c r="BH387" s="271"/>
      <c r="BI387" s="140"/>
      <c r="BJ387" s="271"/>
      <c r="BK387" s="140"/>
      <c r="BL387" s="215"/>
      <c r="BM387" s="215"/>
      <c r="BN387" s="215"/>
      <c r="BO387" s="271"/>
      <c r="BP387" s="134"/>
      <c r="BQ387" s="67"/>
      <c r="BR387" s="67"/>
      <c r="BS387" s="135"/>
      <c r="BT387" s="134"/>
      <c r="BU387" s="67"/>
      <c r="BV387" s="199"/>
      <c r="BW387" s="280"/>
      <c r="BX387" s="334" t="str">
        <f t="shared" si="44"/>
        <v/>
      </c>
      <c r="BY387" s="134"/>
      <c r="BZ387" s="67"/>
      <c r="CA387" s="67"/>
      <c r="CB387" s="67"/>
      <c r="CC387" s="67"/>
      <c r="CD387" s="252" t="str">
        <f t="shared" si="45"/>
        <v/>
      </c>
      <c r="CE387" s="197" t="str">
        <f t="shared" si="46"/>
        <v/>
      </c>
      <c r="CF387" s="327" t="str">
        <f t="shared" si="47"/>
        <v/>
      </c>
      <c r="CG387" s="72" t="str">
        <f t="shared" si="49"/>
        <v/>
      </c>
      <c r="CH387" s="95"/>
      <c r="CI387" s="27" t="e">
        <f>VLOOKUP(B387,Facility_Information!$B$6:$O$136,14,FALSE)</f>
        <v>#N/A</v>
      </c>
      <c r="CJ387">
        <f t="shared" si="42"/>
        <v>0</v>
      </c>
      <c r="CK387">
        <f t="shared" si="43"/>
        <v>0</v>
      </c>
      <c r="CL387">
        <f>IF(CK387&gt;0,SUM($CK$6:CK387),0)</f>
        <v>0</v>
      </c>
      <c r="CM387" s="182" t="str">
        <f t="shared" si="48"/>
        <v/>
      </c>
    </row>
    <row r="388" spans="1:91" ht="13" x14ac:dyDescent="0.3">
      <c r="A388" s="82"/>
      <c r="B388" s="251"/>
      <c r="C388" s="215"/>
      <c r="D388" s="215"/>
      <c r="E388" s="215"/>
      <c r="F388" s="215"/>
      <c r="G388" s="216"/>
      <c r="H388" s="217"/>
      <c r="I388" s="200"/>
      <c r="J388" s="264"/>
      <c r="K388" s="140"/>
      <c r="L388" s="135"/>
      <c r="M388" s="261"/>
      <c r="N388" s="172"/>
      <c r="O388" s="160"/>
      <c r="P388" s="161"/>
      <c r="Q388" s="141"/>
      <c r="R388" s="170"/>
      <c r="S388" s="140"/>
      <c r="T388" s="67"/>
      <c r="U388" s="67"/>
      <c r="V388" s="135"/>
      <c r="W388" s="140"/>
      <c r="X388" s="135"/>
      <c r="Y388" s="134"/>
      <c r="Z388" s="67"/>
      <c r="AA388" s="67"/>
      <c r="AB388" s="135"/>
      <c r="AC388" s="141"/>
      <c r="AD388" s="115"/>
      <c r="AE388" s="115"/>
      <c r="AF388" s="269"/>
      <c r="AG388" s="134"/>
      <c r="AH388" s="67"/>
      <c r="AI388" s="67"/>
      <c r="AJ388" s="135"/>
      <c r="AK388" s="140"/>
      <c r="AL388" s="215"/>
      <c r="AM388" s="215"/>
      <c r="AN388" s="215"/>
      <c r="AO388" s="215"/>
      <c r="AP388" s="271"/>
      <c r="AQ388" s="273"/>
      <c r="AR388" s="140"/>
      <c r="AS388" s="271"/>
      <c r="AT388" s="140"/>
      <c r="AU388" s="215"/>
      <c r="AV388" s="215"/>
      <c r="AW388" s="215"/>
      <c r="AX388" s="271"/>
      <c r="AY388" s="277"/>
      <c r="AZ388" s="218"/>
      <c r="BA388" s="218"/>
      <c r="BB388" s="332"/>
      <c r="BC388" s="134"/>
      <c r="BD388" s="67"/>
      <c r="BE388" s="199"/>
      <c r="BF388" s="280"/>
      <c r="BG388" s="261"/>
      <c r="BH388" s="271"/>
      <c r="BI388" s="140"/>
      <c r="BJ388" s="271"/>
      <c r="BK388" s="140"/>
      <c r="BL388" s="215"/>
      <c r="BM388" s="215"/>
      <c r="BN388" s="215"/>
      <c r="BO388" s="271"/>
      <c r="BP388" s="134"/>
      <c r="BQ388" s="67"/>
      <c r="BR388" s="67"/>
      <c r="BS388" s="135"/>
      <c r="BT388" s="134"/>
      <c r="BU388" s="67"/>
      <c r="BV388" s="199"/>
      <c r="BW388" s="280"/>
      <c r="BX388" s="334" t="str">
        <f t="shared" si="44"/>
        <v/>
      </c>
      <c r="BY388" s="134"/>
      <c r="BZ388" s="67"/>
      <c r="CA388" s="67"/>
      <c r="CB388" s="67"/>
      <c r="CC388" s="67"/>
      <c r="CD388" s="252" t="str">
        <f t="shared" si="45"/>
        <v/>
      </c>
      <c r="CE388" s="197" t="str">
        <f t="shared" si="46"/>
        <v/>
      </c>
      <c r="CF388" s="327" t="str">
        <f t="shared" si="47"/>
        <v/>
      </c>
      <c r="CG388" s="72" t="str">
        <f t="shared" si="49"/>
        <v/>
      </c>
      <c r="CH388" s="95"/>
      <c r="CI388" s="27" t="e">
        <f>VLOOKUP(B388,Facility_Information!$B$6:$O$136,14,FALSE)</f>
        <v>#N/A</v>
      </c>
      <c r="CJ388">
        <f t="shared" si="42"/>
        <v>0</v>
      </c>
      <c r="CK388">
        <f t="shared" si="43"/>
        <v>0</v>
      </c>
      <c r="CL388">
        <f>IF(CK388&gt;0,SUM($CK$6:CK388),0)</f>
        <v>0</v>
      </c>
      <c r="CM388" s="182" t="str">
        <f t="shared" si="48"/>
        <v/>
      </c>
    </row>
    <row r="389" spans="1:91" ht="13" x14ac:dyDescent="0.3">
      <c r="A389" s="82"/>
      <c r="B389" s="251"/>
      <c r="C389" s="215"/>
      <c r="D389" s="215"/>
      <c r="E389" s="215"/>
      <c r="F389" s="215"/>
      <c r="G389" s="216"/>
      <c r="H389" s="217"/>
      <c r="I389" s="200"/>
      <c r="J389" s="264"/>
      <c r="K389" s="140"/>
      <c r="L389" s="135"/>
      <c r="M389" s="261"/>
      <c r="N389" s="172"/>
      <c r="O389" s="160"/>
      <c r="P389" s="161"/>
      <c r="Q389" s="141"/>
      <c r="R389" s="170"/>
      <c r="S389" s="140"/>
      <c r="T389" s="67"/>
      <c r="U389" s="67"/>
      <c r="V389" s="135"/>
      <c r="W389" s="140"/>
      <c r="X389" s="135"/>
      <c r="Y389" s="134"/>
      <c r="Z389" s="67"/>
      <c r="AA389" s="67"/>
      <c r="AB389" s="135"/>
      <c r="AC389" s="141"/>
      <c r="AD389" s="115"/>
      <c r="AE389" s="115"/>
      <c r="AF389" s="269"/>
      <c r="AG389" s="134"/>
      <c r="AH389" s="67"/>
      <c r="AI389" s="67"/>
      <c r="AJ389" s="135"/>
      <c r="AK389" s="140"/>
      <c r="AL389" s="215"/>
      <c r="AM389" s="215"/>
      <c r="AN389" s="215"/>
      <c r="AO389" s="215"/>
      <c r="AP389" s="271"/>
      <c r="AQ389" s="273"/>
      <c r="AR389" s="140"/>
      <c r="AS389" s="271"/>
      <c r="AT389" s="140"/>
      <c r="AU389" s="215"/>
      <c r="AV389" s="215"/>
      <c r="AW389" s="215"/>
      <c r="AX389" s="271"/>
      <c r="AY389" s="277"/>
      <c r="AZ389" s="218"/>
      <c r="BA389" s="218"/>
      <c r="BB389" s="332"/>
      <c r="BC389" s="134"/>
      <c r="BD389" s="67"/>
      <c r="BE389" s="199"/>
      <c r="BF389" s="280"/>
      <c r="BG389" s="261"/>
      <c r="BH389" s="271"/>
      <c r="BI389" s="140"/>
      <c r="BJ389" s="271"/>
      <c r="BK389" s="140"/>
      <c r="BL389" s="215"/>
      <c r="BM389" s="215"/>
      <c r="BN389" s="215"/>
      <c r="BO389" s="271"/>
      <c r="BP389" s="134"/>
      <c r="BQ389" s="67"/>
      <c r="BR389" s="67"/>
      <c r="BS389" s="135"/>
      <c r="BT389" s="134"/>
      <c r="BU389" s="67"/>
      <c r="BV389" s="199"/>
      <c r="BW389" s="280"/>
      <c r="BX389" s="334" t="str">
        <f t="shared" si="44"/>
        <v/>
      </c>
      <c r="BY389" s="134"/>
      <c r="BZ389" s="67"/>
      <c r="CA389" s="67"/>
      <c r="CB389" s="67"/>
      <c r="CC389" s="67"/>
      <c r="CD389" s="252" t="str">
        <f t="shared" si="45"/>
        <v/>
      </c>
      <c r="CE389" s="197" t="str">
        <f t="shared" si="46"/>
        <v/>
      </c>
      <c r="CF389" s="327" t="str">
        <f t="shared" si="47"/>
        <v/>
      </c>
      <c r="CG389" s="72" t="str">
        <f t="shared" si="49"/>
        <v/>
      </c>
      <c r="CH389" s="95"/>
      <c r="CI389" s="27" t="e">
        <f>VLOOKUP(B389,Facility_Information!$B$6:$O$136,14,FALSE)</f>
        <v>#N/A</v>
      </c>
      <c r="CJ389">
        <f t="shared" si="42"/>
        <v>0</v>
      </c>
      <c r="CK389">
        <f t="shared" si="43"/>
        <v>0</v>
      </c>
      <c r="CL389">
        <f>IF(CK389&gt;0,SUM($CK$6:CK389),0)</f>
        <v>0</v>
      </c>
      <c r="CM389" s="182" t="str">
        <f t="shared" si="48"/>
        <v/>
      </c>
    </row>
    <row r="390" spans="1:91" ht="13" x14ac:dyDescent="0.3">
      <c r="A390" s="82"/>
      <c r="B390" s="251"/>
      <c r="C390" s="215"/>
      <c r="D390" s="215"/>
      <c r="E390" s="215"/>
      <c r="F390" s="215"/>
      <c r="G390" s="216"/>
      <c r="H390" s="217"/>
      <c r="I390" s="200"/>
      <c r="J390" s="264"/>
      <c r="K390" s="140"/>
      <c r="L390" s="135"/>
      <c r="M390" s="261"/>
      <c r="N390" s="172"/>
      <c r="O390" s="160"/>
      <c r="P390" s="161"/>
      <c r="Q390" s="141"/>
      <c r="R390" s="170"/>
      <c r="S390" s="140"/>
      <c r="T390" s="67"/>
      <c r="U390" s="67"/>
      <c r="V390" s="135"/>
      <c r="W390" s="140"/>
      <c r="X390" s="135"/>
      <c r="Y390" s="134"/>
      <c r="Z390" s="67"/>
      <c r="AA390" s="67"/>
      <c r="AB390" s="135"/>
      <c r="AC390" s="141"/>
      <c r="AD390" s="115"/>
      <c r="AE390" s="115"/>
      <c r="AF390" s="269"/>
      <c r="AG390" s="134"/>
      <c r="AH390" s="67"/>
      <c r="AI390" s="67"/>
      <c r="AJ390" s="135"/>
      <c r="AK390" s="140"/>
      <c r="AL390" s="215"/>
      <c r="AM390" s="215"/>
      <c r="AN390" s="215"/>
      <c r="AO390" s="215"/>
      <c r="AP390" s="271"/>
      <c r="AQ390" s="273"/>
      <c r="AR390" s="140"/>
      <c r="AS390" s="271"/>
      <c r="AT390" s="140"/>
      <c r="AU390" s="215"/>
      <c r="AV390" s="215"/>
      <c r="AW390" s="215"/>
      <c r="AX390" s="271"/>
      <c r="AY390" s="277"/>
      <c r="AZ390" s="218"/>
      <c r="BA390" s="218"/>
      <c r="BB390" s="332"/>
      <c r="BC390" s="134"/>
      <c r="BD390" s="67"/>
      <c r="BE390" s="199"/>
      <c r="BF390" s="280"/>
      <c r="BG390" s="261"/>
      <c r="BH390" s="271"/>
      <c r="BI390" s="140"/>
      <c r="BJ390" s="271"/>
      <c r="BK390" s="140"/>
      <c r="BL390" s="215"/>
      <c r="BM390" s="215"/>
      <c r="BN390" s="215"/>
      <c r="BO390" s="271"/>
      <c r="BP390" s="134"/>
      <c r="BQ390" s="67"/>
      <c r="BR390" s="67"/>
      <c r="BS390" s="135"/>
      <c r="BT390" s="134"/>
      <c r="BU390" s="67"/>
      <c r="BV390" s="199"/>
      <c r="BW390" s="280"/>
      <c r="BX390" s="334" t="str">
        <f t="shared" si="44"/>
        <v/>
      </c>
      <c r="BY390" s="134"/>
      <c r="BZ390" s="67"/>
      <c r="CA390" s="67"/>
      <c r="CB390" s="67"/>
      <c r="CC390" s="67"/>
      <c r="CD390" s="252" t="str">
        <f t="shared" si="45"/>
        <v/>
      </c>
      <c r="CE390" s="197" t="str">
        <f t="shared" si="46"/>
        <v/>
      </c>
      <c r="CF390" s="327" t="str">
        <f t="shared" si="47"/>
        <v/>
      </c>
      <c r="CG390" s="72" t="str">
        <f t="shared" si="49"/>
        <v/>
      </c>
      <c r="CH390" s="95"/>
      <c r="CI390" s="27" t="e">
        <f>VLOOKUP(B390,Facility_Information!$B$6:$O$136,14,FALSE)</f>
        <v>#N/A</v>
      </c>
      <c r="CJ390">
        <f t="shared" ref="CJ390:CJ453" si="50">SUM(COUNTA(Y390,AC390,AG390))</f>
        <v>0</v>
      </c>
      <c r="CK390">
        <f t="shared" ref="CK390:CK453" si="51">IF(CH390="yes",1,0)</f>
        <v>0</v>
      </c>
      <c r="CL390">
        <f>IF(CK390&gt;0,SUM($CK$6:CK390),0)</f>
        <v>0</v>
      </c>
      <c r="CM390" s="182" t="str">
        <f t="shared" si="48"/>
        <v/>
      </c>
    </row>
    <row r="391" spans="1:91" ht="13" x14ac:dyDescent="0.3">
      <c r="A391" s="82"/>
      <c r="B391" s="251"/>
      <c r="C391" s="215"/>
      <c r="D391" s="215"/>
      <c r="E391" s="215"/>
      <c r="F391" s="215"/>
      <c r="G391" s="216"/>
      <c r="H391" s="217"/>
      <c r="I391" s="200"/>
      <c r="J391" s="264"/>
      <c r="K391" s="140"/>
      <c r="L391" s="135"/>
      <c r="M391" s="261"/>
      <c r="N391" s="172"/>
      <c r="O391" s="160"/>
      <c r="P391" s="161"/>
      <c r="Q391" s="141"/>
      <c r="R391" s="170"/>
      <c r="S391" s="140"/>
      <c r="T391" s="67"/>
      <c r="U391" s="67"/>
      <c r="V391" s="135"/>
      <c r="W391" s="140"/>
      <c r="X391" s="135"/>
      <c r="Y391" s="134"/>
      <c r="Z391" s="67"/>
      <c r="AA391" s="67"/>
      <c r="AB391" s="135"/>
      <c r="AC391" s="141"/>
      <c r="AD391" s="115"/>
      <c r="AE391" s="115"/>
      <c r="AF391" s="269"/>
      <c r="AG391" s="134"/>
      <c r="AH391" s="67"/>
      <c r="AI391" s="67"/>
      <c r="AJ391" s="135"/>
      <c r="AK391" s="140"/>
      <c r="AL391" s="215"/>
      <c r="AM391" s="215"/>
      <c r="AN391" s="215"/>
      <c r="AO391" s="215"/>
      <c r="AP391" s="271"/>
      <c r="AQ391" s="273"/>
      <c r="AR391" s="140"/>
      <c r="AS391" s="271"/>
      <c r="AT391" s="140"/>
      <c r="AU391" s="215"/>
      <c r="AV391" s="215"/>
      <c r="AW391" s="215"/>
      <c r="AX391" s="271"/>
      <c r="AY391" s="277"/>
      <c r="AZ391" s="218"/>
      <c r="BA391" s="218"/>
      <c r="BB391" s="332"/>
      <c r="BC391" s="134"/>
      <c r="BD391" s="67"/>
      <c r="BE391" s="199"/>
      <c r="BF391" s="280"/>
      <c r="BG391" s="261"/>
      <c r="BH391" s="271"/>
      <c r="BI391" s="140"/>
      <c r="BJ391" s="271"/>
      <c r="BK391" s="140"/>
      <c r="BL391" s="215"/>
      <c r="BM391" s="215"/>
      <c r="BN391" s="215"/>
      <c r="BO391" s="271"/>
      <c r="BP391" s="134"/>
      <c r="BQ391" s="67"/>
      <c r="BR391" s="67"/>
      <c r="BS391" s="135"/>
      <c r="BT391" s="134"/>
      <c r="BU391" s="67"/>
      <c r="BV391" s="199"/>
      <c r="BW391" s="280"/>
      <c r="BX391" s="334" t="str">
        <f t="shared" ref="BX391:BX454" si="52">IF(AK391&gt;0,"Tier 1",IF(AL391&gt;0,"Tier 1",IF(AM391&gt;0,"Tier 1",IF(AN391&gt;0,"Tier 1",IF(AO391&gt;0,"Tier 1",IF(AP391&gt;0,"Tier 1",IF(AQ391="yes","Tier 1",IF(AR391="yes","Tier 1",IF(AS391="yes","Tier 1",IF(AT391="via Downstream Destructive Device","Tier 1",IF(AT391="Directly to Atmosphere","Tier 1",IF(AU391="yes","Tier 1",IF(AV391="yes","Tier 1",IF(AW391="yes","Tier 1",IF(AX391="yes","Tier 1",IF(AY391="Yes","Tier 1",IF(AZ391="Yes","Tier 1",IF(BA391="Yes","Tier 1",IF(BB391="Yes","Tier 1",IF(BC391="Category 1","Tier 1",IF(BC391="Category 2","Tier 1",IF(BC391="Category 3","Tier 1",IF(BC391="Category 4","Tier 1",IF(BC391="Category 5","Tier 1",IF(BC391="Category 6","Tier 1",IF(BC391="Category 7","Tier 1",IF(BG391&gt;0,"Tier 2",IF(BH391&gt;0,"Tier 2",IF(BI391="yes","Tier 2",IF(BJ391="yes","Tier 2",IF(BK391="via Downstream Destructive Device","Tier 2",IF(BK391="Directly to Atmosphere","Tier 2",IF(BL391="yes","Tier 2",IF(BM391="yes","Tier 2",IF(BN391="yes","Tier 2",IF(BO391="yes","Tier 2",IF(BP391="yes","Tier 2",IF(BQ391="yes","Tier 2",IF(BR391="yes","Tier 2",IF(BS391="yes","Tier 2",IF(BT391="Category 1","Tier 2",IF(BT391="Category 2","Tier 2",IF(BT391="Category 3","Tier 2",IF(BT391="Category 4","Tier 2",IF(BT391="Category 5","Tier 2",IF(BT391="Category 6","Tier 2",IF(BT391="Category 7","Tier 2",IF(BT391="Category 8","Tier 2",""))))))))))))))))))))))))))))))))))))))))))))))))</f>
        <v/>
      </c>
      <c r="BY391" s="134"/>
      <c r="BZ391" s="67"/>
      <c r="CA391" s="67"/>
      <c r="CB391" s="67"/>
      <c r="CC391" s="67"/>
      <c r="CD391" s="252" t="str">
        <f t="shared" ref="CD391:CD454" si="53">IF(BX391="","",IF(BX391="Tier 2","",SUM(BY391:CC391)))</f>
        <v/>
      </c>
      <c r="CE391" s="197" t="str">
        <f t="shared" ref="CE391:CE454" si="54">IF(I391="","",I391)</f>
        <v/>
      </c>
      <c r="CF391" s="327" t="str">
        <f t="shared" ref="CF391:CF454" si="55">IF(I391="","",_xlfn.CONCAT("--[",BX391," Event] 
--[Type of Process]: ",K391," 
--[Mode of Operation]: ",M391, IF(M391="Normal",_xlfn.CONCAT(", ",O391),""),IF(M391="Start-up",_xlfn.CONCAT(", ",Q391),"")," 
--[Point of Release]: ",S391,", ", IF(T391&lt;&gt;"",T391,""), ", ", IF(U391&lt;&gt;"",U391,""), " 
--[Type of Material]: ",W391,"
--[Causal Factors]: ",IF(Y391&lt;&gt;"",_xlfn.CONCAT("(1) ",Y391),""), IF(Z391&lt;&gt;"",_xlfn.CONCAT("-",Z391),""), IF(AA391&lt;&gt;"",_xlfn.CONCAT("-",AA391),""), ", ",IF(AC391&lt;&gt;"",_xlfn.CONCAT("(2) ",AC391),""), IF(AD391&lt;&gt;"",_xlfn.CONCAT("-",AD391),""), IF(AE391&lt;&gt;"",_xlfn.CONCAT("-",AE391),""), ", ",IF(AG391&lt;&gt;"",_xlfn.CONCAT("(3) ",AG391),""),IF(AH391&lt;&gt;"",_xlfn.CONCAT("-",AH391),""), IF(AI391&lt;&gt;"",_xlfn.CONCAT("-",AI391),"")," 
--[Consequences]: ",IF(SUM(AK391:AP391)&gt;0,"Tier 1 Injuries, ",""),IF(AQ391="yes","Tier 1 Evac, ",""),IF(AR391="Yes","Tier 1 Fire, ",""),IF(AS391="Yes","Tier 1 Explosion, ",""),IF(AT391="Directly to Atmosphere","Tier 1 PRD: Directly to Atmosphere, ",""),IF(AT391="via Downstream Destructive Device","Tier 1 PRD: via Downstream Destructive Device, ",""),IF(AU391="Yes","Tier 1 PRD: Rainout, ",""),IF(AV391="Yes","Tier 1 PRD: Discharge to a Potentially Unsafe Location, ",""),IF(AW391="Yes","Tier 1 PRD: On-Site Shelter-In-Place or On-Site Evacuation, ",""),IF(AX391="Yes","Tier 1 PRD: Public Protective Measures, ",""),IF(AY391="Yes","Tier 1 Upset Emission: Rainout, ",""),IF(AZ391="Yes","Tier 1 Upset Emission: Discharge to a Potentially Unsafe Location, ",""),IF(BA391="Yes","Tier 1 Upset Emission: On-Site Shelter-In-Place or On-Site Evacuation, ",""),IF(BB391="Yes","Tier 1 Upset Emission: Public Protective Measures, ",""),IF(BC391="Category 1","Tier 1 TRC-1, ",""),IF(BC391="Category 2","Tier 1 TRC-2, ",""),IF(BC391="Category 3","Tier 1 TRC-3, ",""),IF(BC391="Category 4","Tier 1 TRC-4, ",""),IF(BC391="Category 5","Tier 1 TRC-5, ",""),IF(BC391="Category 6","Tier 1 TRC-6, ",""),IF(BC391="Category 7","Tier 1 TRC-7, ",""),IF(BD391="Indoor","Indoor Release, ",""),IF(BD391="Outdoor","Outdoor Release, ",""),IF(OR(BE391="Category 1",BE391="Category 2",BE391="Category 3",BE391="Category 4",BE391="Category 5",BE391="Category 7",BE391="Category 8"),"Tier 1 Multiple TRC, ",""),
IF(SUM(BG391:BH391)&gt;0,"Tier 2 Injuries, ",""),IF(BI391="Yes","Tier 2 Fire, ",""),IF(BJ391="Yes","Tier 2 Explosion, ",""),IF(BK391="Directly to Atmosphere","Tier 2 PRD: Directly to Atmosphere, ",""),IF(BK391="via Downstream Destructive Device","Tier 2 PRD: via Downstream Destructive Device, ",""),IF(BL391="Yes","Tier 2 PRD: Rainout, ",""),IF(BM391="Yes","Tier 2 PRD: Discharge to a Potentially Unsafe Location, ",""),IF(BN391="Yes","Tier 2 PRD: On-Site Shelter-In-Place or On-Site Evacuation, ",""),IF(BO391="Yes","Tier 2 PRD: Public Protective Measures, ",""),IF(BP391="Yes","Tier 2 Upset Emission: Rainout, ",""),IF(BQ391="Yes","Tier 2 Upset Emission: Discharge to a Potentially Unsafe Location, ",""),IF(BR391="Yes","Tier 2 Upset Emission: On-Site Shelter-In-Place or On-Site Evacuation, ",""),IF(BS391="Yes","Tier 2 Upset Emission: Public Protective Measures, ",""),IF(BT391="Category 1","Tier 2 TRC-1, ",""),IF(BT391="Category 2","Tier 2 TRC-2, ",""),IF(BT391="Category 3","Tier 2 TRC-3, ",""),IF(BT391="Category 4","Tier 2 TRC-4, ",""),IF(BT391="Category 5","Tier 2 TRC-5, ",""),IF(BT391="Category 6","Tier 2 TRC-6, ",""),IF(BT391="Category 7","Tier 2 TRC-7, ",""),IF(BT391="Category 8","Tier 2 TRC-8, ",""),IF(BU391="Indoor","Indoor Release, ",""),IF(BU391="Outdoor","Outdoor Release, ",""),IF(OR(BV391="Category 1",BV391="Category 2",BV391="Category 3",BV391="Category 4",BV391="Category 5",BV391="Category 7",BV391="Category 8"),"Tier 2 Multiple TRC, ","")))</f>
        <v/>
      </c>
      <c r="CG391" s="72" t="str">
        <f t="shared" si="49"/>
        <v/>
      </c>
      <c r="CH391" s="95"/>
      <c r="CI391" s="27" t="e">
        <f>VLOOKUP(B391,Facility_Information!$B$6:$O$136,14,FALSE)</f>
        <v>#N/A</v>
      </c>
      <c r="CJ391">
        <f t="shared" si="50"/>
        <v>0</v>
      </c>
      <c r="CK391">
        <f t="shared" si="51"/>
        <v>0</v>
      </c>
      <c r="CL391">
        <f>IF(CK391&gt;0,SUM($CK$6:CK391),0)</f>
        <v>0</v>
      </c>
      <c r="CM391" s="182" t="str">
        <f t="shared" ref="CM391:CM454" si="56">IF(CK391=1,HYPERLINK("#Event_Sharing!C5","Click here to enter Event Sharing data"),"")</f>
        <v/>
      </c>
    </row>
    <row r="392" spans="1:91" ht="13" x14ac:dyDescent="0.3">
      <c r="A392" s="82"/>
      <c r="B392" s="251"/>
      <c r="C392" s="215"/>
      <c r="D392" s="215"/>
      <c r="E392" s="215"/>
      <c r="F392" s="215"/>
      <c r="G392" s="216"/>
      <c r="H392" s="217"/>
      <c r="I392" s="200"/>
      <c r="J392" s="264"/>
      <c r="K392" s="140"/>
      <c r="L392" s="135"/>
      <c r="M392" s="261"/>
      <c r="N392" s="172"/>
      <c r="O392" s="160"/>
      <c r="P392" s="161"/>
      <c r="Q392" s="141"/>
      <c r="R392" s="170"/>
      <c r="S392" s="140"/>
      <c r="T392" s="67"/>
      <c r="U392" s="67"/>
      <c r="V392" s="135"/>
      <c r="W392" s="140"/>
      <c r="X392" s="135"/>
      <c r="Y392" s="134"/>
      <c r="Z392" s="67"/>
      <c r="AA392" s="67"/>
      <c r="AB392" s="135"/>
      <c r="AC392" s="141"/>
      <c r="AD392" s="115"/>
      <c r="AE392" s="115"/>
      <c r="AF392" s="269"/>
      <c r="AG392" s="134"/>
      <c r="AH392" s="67"/>
      <c r="AI392" s="67"/>
      <c r="AJ392" s="135"/>
      <c r="AK392" s="140"/>
      <c r="AL392" s="215"/>
      <c r="AM392" s="215"/>
      <c r="AN392" s="215"/>
      <c r="AO392" s="215"/>
      <c r="AP392" s="271"/>
      <c r="AQ392" s="273"/>
      <c r="AR392" s="140"/>
      <c r="AS392" s="271"/>
      <c r="AT392" s="140"/>
      <c r="AU392" s="215"/>
      <c r="AV392" s="215"/>
      <c r="AW392" s="215"/>
      <c r="AX392" s="271"/>
      <c r="AY392" s="277"/>
      <c r="AZ392" s="218"/>
      <c r="BA392" s="218"/>
      <c r="BB392" s="332"/>
      <c r="BC392" s="134"/>
      <c r="BD392" s="67"/>
      <c r="BE392" s="199"/>
      <c r="BF392" s="280"/>
      <c r="BG392" s="261"/>
      <c r="BH392" s="271"/>
      <c r="BI392" s="140"/>
      <c r="BJ392" s="271"/>
      <c r="BK392" s="140"/>
      <c r="BL392" s="215"/>
      <c r="BM392" s="215"/>
      <c r="BN392" s="215"/>
      <c r="BO392" s="271"/>
      <c r="BP392" s="134"/>
      <c r="BQ392" s="67"/>
      <c r="BR392" s="67"/>
      <c r="BS392" s="135"/>
      <c r="BT392" s="134"/>
      <c r="BU392" s="67"/>
      <c r="BV392" s="199"/>
      <c r="BW392" s="280"/>
      <c r="BX392" s="334" t="str">
        <f t="shared" si="52"/>
        <v/>
      </c>
      <c r="BY392" s="134"/>
      <c r="BZ392" s="67"/>
      <c r="CA392" s="67"/>
      <c r="CB392" s="67"/>
      <c r="CC392" s="67"/>
      <c r="CD392" s="252" t="str">
        <f t="shared" si="53"/>
        <v/>
      </c>
      <c r="CE392" s="197" t="str">
        <f t="shared" si="54"/>
        <v/>
      </c>
      <c r="CF392" s="327" t="str">
        <f t="shared" si="55"/>
        <v/>
      </c>
      <c r="CG392" s="72" t="str">
        <f t="shared" si="49"/>
        <v/>
      </c>
      <c r="CH392" s="95"/>
      <c r="CI392" s="27" t="e">
        <f>VLOOKUP(B392,Facility_Information!$B$6:$O$136,14,FALSE)</f>
        <v>#N/A</v>
      </c>
      <c r="CJ392">
        <f t="shared" si="50"/>
        <v>0</v>
      </c>
      <c r="CK392">
        <f t="shared" si="51"/>
        <v>0</v>
      </c>
      <c r="CL392">
        <f>IF(CK392&gt;0,SUM($CK$6:CK392),0)</f>
        <v>0</v>
      </c>
      <c r="CM392" s="182" t="str">
        <f t="shared" si="56"/>
        <v/>
      </c>
    </row>
    <row r="393" spans="1:91" ht="13" x14ac:dyDescent="0.3">
      <c r="A393" s="82"/>
      <c r="B393" s="251"/>
      <c r="C393" s="215"/>
      <c r="D393" s="215"/>
      <c r="E393" s="215"/>
      <c r="F393" s="215"/>
      <c r="G393" s="216"/>
      <c r="H393" s="217"/>
      <c r="I393" s="200"/>
      <c r="J393" s="264"/>
      <c r="K393" s="140"/>
      <c r="L393" s="135"/>
      <c r="M393" s="261"/>
      <c r="N393" s="172"/>
      <c r="O393" s="160"/>
      <c r="P393" s="161"/>
      <c r="Q393" s="141"/>
      <c r="R393" s="170"/>
      <c r="S393" s="140"/>
      <c r="T393" s="67"/>
      <c r="U393" s="67"/>
      <c r="V393" s="135"/>
      <c r="W393" s="140"/>
      <c r="X393" s="135"/>
      <c r="Y393" s="134"/>
      <c r="Z393" s="67"/>
      <c r="AA393" s="67"/>
      <c r="AB393" s="135"/>
      <c r="AC393" s="141"/>
      <c r="AD393" s="115"/>
      <c r="AE393" s="115"/>
      <c r="AF393" s="269"/>
      <c r="AG393" s="134"/>
      <c r="AH393" s="67"/>
      <c r="AI393" s="67"/>
      <c r="AJ393" s="135"/>
      <c r="AK393" s="140"/>
      <c r="AL393" s="215"/>
      <c r="AM393" s="215"/>
      <c r="AN393" s="215"/>
      <c r="AO393" s="215"/>
      <c r="AP393" s="271"/>
      <c r="AQ393" s="273"/>
      <c r="AR393" s="140"/>
      <c r="AS393" s="271"/>
      <c r="AT393" s="140"/>
      <c r="AU393" s="215"/>
      <c r="AV393" s="215"/>
      <c r="AW393" s="215"/>
      <c r="AX393" s="271"/>
      <c r="AY393" s="277"/>
      <c r="AZ393" s="218"/>
      <c r="BA393" s="218"/>
      <c r="BB393" s="332"/>
      <c r="BC393" s="134"/>
      <c r="BD393" s="67"/>
      <c r="BE393" s="199"/>
      <c r="BF393" s="280"/>
      <c r="BG393" s="261"/>
      <c r="BH393" s="271"/>
      <c r="BI393" s="140"/>
      <c r="BJ393" s="271"/>
      <c r="BK393" s="140"/>
      <c r="BL393" s="215"/>
      <c r="BM393" s="215"/>
      <c r="BN393" s="215"/>
      <c r="BO393" s="271"/>
      <c r="BP393" s="134"/>
      <c r="BQ393" s="67"/>
      <c r="BR393" s="67"/>
      <c r="BS393" s="135"/>
      <c r="BT393" s="134"/>
      <c r="BU393" s="67"/>
      <c r="BV393" s="199"/>
      <c r="BW393" s="280"/>
      <c r="BX393" s="334" t="str">
        <f t="shared" si="52"/>
        <v/>
      </c>
      <c r="BY393" s="134"/>
      <c r="BZ393" s="67"/>
      <c r="CA393" s="67"/>
      <c r="CB393" s="67"/>
      <c r="CC393" s="67"/>
      <c r="CD393" s="252" t="str">
        <f t="shared" si="53"/>
        <v/>
      </c>
      <c r="CE393" s="197" t="str">
        <f t="shared" si="54"/>
        <v/>
      </c>
      <c r="CF393" s="327" t="str">
        <f t="shared" si="55"/>
        <v/>
      </c>
      <c r="CG393" s="72" t="str">
        <f t="shared" si="49"/>
        <v/>
      </c>
      <c r="CH393" s="95"/>
      <c r="CI393" s="27" t="e">
        <f>VLOOKUP(B393,Facility_Information!$B$6:$O$136,14,FALSE)</f>
        <v>#N/A</v>
      </c>
      <c r="CJ393">
        <f t="shared" si="50"/>
        <v>0</v>
      </c>
      <c r="CK393">
        <f t="shared" si="51"/>
        <v>0</v>
      </c>
      <c r="CL393">
        <f>IF(CK393&gt;0,SUM($CK$6:CK393),0)</f>
        <v>0</v>
      </c>
      <c r="CM393" s="182" t="str">
        <f t="shared" si="56"/>
        <v/>
      </c>
    </row>
    <row r="394" spans="1:91" ht="13" x14ac:dyDescent="0.3">
      <c r="A394" s="82"/>
      <c r="B394" s="251"/>
      <c r="C394" s="215"/>
      <c r="D394" s="215"/>
      <c r="E394" s="215"/>
      <c r="F394" s="215"/>
      <c r="G394" s="216"/>
      <c r="H394" s="217"/>
      <c r="I394" s="200"/>
      <c r="J394" s="264"/>
      <c r="K394" s="140"/>
      <c r="L394" s="135"/>
      <c r="M394" s="261"/>
      <c r="N394" s="172"/>
      <c r="O394" s="160"/>
      <c r="P394" s="161"/>
      <c r="Q394" s="141"/>
      <c r="R394" s="170"/>
      <c r="S394" s="140"/>
      <c r="T394" s="67"/>
      <c r="U394" s="67"/>
      <c r="V394" s="135"/>
      <c r="W394" s="140"/>
      <c r="X394" s="135"/>
      <c r="Y394" s="134"/>
      <c r="Z394" s="67"/>
      <c r="AA394" s="67"/>
      <c r="AB394" s="135"/>
      <c r="AC394" s="141"/>
      <c r="AD394" s="115"/>
      <c r="AE394" s="115"/>
      <c r="AF394" s="269"/>
      <c r="AG394" s="134"/>
      <c r="AH394" s="67"/>
      <c r="AI394" s="67"/>
      <c r="AJ394" s="135"/>
      <c r="AK394" s="140"/>
      <c r="AL394" s="215"/>
      <c r="AM394" s="215"/>
      <c r="AN394" s="215"/>
      <c r="AO394" s="215"/>
      <c r="AP394" s="271"/>
      <c r="AQ394" s="273"/>
      <c r="AR394" s="140"/>
      <c r="AS394" s="271"/>
      <c r="AT394" s="140"/>
      <c r="AU394" s="215"/>
      <c r="AV394" s="215"/>
      <c r="AW394" s="215"/>
      <c r="AX394" s="271"/>
      <c r="AY394" s="277"/>
      <c r="AZ394" s="218"/>
      <c r="BA394" s="218"/>
      <c r="BB394" s="332"/>
      <c r="BC394" s="134"/>
      <c r="BD394" s="67"/>
      <c r="BE394" s="199"/>
      <c r="BF394" s="280"/>
      <c r="BG394" s="261"/>
      <c r="BH394" s="271"/>
      <c r="BI394" s="140"/>
      <c r="BJ394" s="271"/>
      <c r="BK394" s="140"/>
      <c r="BL394" s="215"/>
      <c r="BM394" s="215"/>
      <c r="BN394" s="215"/>
      <c r="BO394" s="271"/>
      <c r="BP394" s="134"/>
      <c r="BQ394" s="67"/>
      <c r="BR394" s="67"/>
      <c r="BS394" s="135"/>
      <c r="BT394" s="134"/>
      <c r="BU394" s="67"/>
      <c r="BV394" s="199"/>
      <c r="BW394" s="280"/>
      <c r="BX394" s="334" t="str">
        <f t="shared" si="52"/>
        <v/>
      </c>
      <c r="BY394" s="134"/>
      <c r="BZ394" s="67"/>
      <c r="CA394" s="67"/>
      <c r="CB394" s="67"/>
      <c r="CC394" s="67"/>
      <c r="CD394" s="252" t="str">
        <f t="shared" si="53"/>
        <v/>
      </c>
      <c r="CE394" s="197" t="str">
        <f t="shared" si="54"/>
        <v/>
      </c>
      <c r="CF394" s="327" t="str">
        <f t="shared" si="55"/>
        <v/>
      </c>
      <c r="CG394" s="72" t="str">
        <f t="shared" si="49"/>
        <v/>
      </c>
      <c r="CH394" s="95"/>
      <c r="CI394" s="27" t="e">
        <f>VLOOKUP(B394,Facility_Information!$B$6:$O$136,14,FALSE)</f>
        <v>#N/A</v>
      </c>
      <c r="CJ394">
        <f t="shared" si="50"/>
        <v>0</v>
      </c>
      <c r="CK394">
        <f t="shared" si="51"/>
        <v>0</v>
      </c>
      <c r="CL394">
        <f>IF(CK394&gt;0,SUM($CK$6:CK394),0)</f>
        <v>0</v>
      </c>
      <c r="CM394" s="182" t="str">
        <f t="shared" si="56"/>
        <v/>
      </c>
    </row>
    <row r="395" spans="1:91" ht="13" x14ac:dyDescent="0.3">
      <c r="A395" s="82"/>
      <c r="B395" s="251"/>
      <c r="C395" s="215"/>
      <c r="D395" s="215"/>
      <c r="E395" s="215"/>
      <c r="F395" s="215"/>
      <c r="G395" s="216"/>
      <c r="H395" s="217"/>
      <c r="I395" s="200"/>
      <c r="J395" s="264"/>
      <c r="K395" s="140"/>
      <c r="L395" s="135"/>
      <c r="M395" s="261"/>
      <c r="N395" s="172"/>
      <c r="O395" s="160"/>
      <c r="P395" s="161"/>
      <c r="Q395" s="141"/>
      <c r="R395" s="170"/>
      <c r="S395" s="140"/>
      <c r="T395" s="67"/>
      <c r="U395" s="67"/>
      <c r="V395" s="135"/>
      <c r="W395" s="140"/>
      <c r="X395" s="135"/>
      <c r="Y395" s="134"/>
      <c r="Z395" s="67"/>
      <c r="AA395" s="67"/>
      <c r="AB395" s="135"/>
      <c r="AC395" s="141"/>
      <c r="AD395" s="115"/>
      <c r="AE395" s="115"/>
      <c r="AF395" s="269"/>
      <c r="AG395" s="134"/>
      <c r="AH395" s="67"/>
      <c r="AI395" s="67"/>
      <c r="AJ395" s="135"/>
      <c r="AK395" s="140"/>
      <c r="AL395" s="215"/>
      <c r="AM395" s="215"/>
      <c r="AN395" s="215"/>
      <c r="AO395" s="215"/>
      <c r="AP395" s="271"/>
      <c r="AQ395" s="273"/>
      <c r="AR395" s="140"/>
      <c r="AS395" s="271"/>
      <c r="AT395" s="140"/>
      <c r="AU395" s="215"/>
      <c r="AV395" s="215"/>
      <c r="AW395" s="215"/>
      <c r="AX395" s="271"/>
      <c r="AY395" s="277"/>
      <c r="AZ395" s="218"/>
      <c r="BA395" s="218"/>
      <c r="BB395" s="332"/>
      <c r="BC395" s="134"/>
      <c r="BD395" s="67"/>
      <c r="BE395" s="199"/>
      <c r="BF395" s="280"/>
      <c r="BG395" s="261"/>
      <c r="BH395" s="271"/>
      <c r="BI395" s="140"/>
      <c r="BJ395" s="271"/>
      <c r="BK395" s="140"/>
      <c r="BL395" s="215"/>
      <c r="BM395" s="215"/>
      <c r="BN395" s="215"/>
      <c r="BO395" s="271"/>
      <c r="BP395" s="134"/>
      <c r="BQ395" s="67"/>
      <c r="BR395" s="67"/>
      <c r="BS395" s="135"/>
      <c r="BT395" s="134"/>
      <c r="BU395" s="67"/>
      <c r="BV395" s="199"/>
      <c r="BW395" s="280"/>
      <c r="BX395" s="334" t="str">
        <f t="shared" si="52"/>
        <v/>
      </c>
      <c r="BY395" s="134"/>
      <c r="BZ395" s="67"/>
      <c r="CA395" s="67"/>
      <c r="CB395" s="67"/>
      <c r="CC395" s="67"/>
      <c r="CD395" s="252" t="str">
        <f t="shared" si="53"/>
        <v/>
      </c>
      <c r="CE395" s="197" t="str">
        <f t="shared" si="54"/>
        <v/>
      </c>
      <c r="CF395" s="327" t="str">
        <f t="shared" si="55"/>
        <v/>
      </c>
      <c r="CG395" s="72" t="str">
        <f t="shared" si="49"/>
        <v/>
      </c>
      <c r="CH395" s="95"/>
      <c r="CI395" s="27" t="e">
        <f>VLOOKUP(B395,Facility_Information!$B$6:$O$136,14,FALSE)</f>
        <v>#N/A</v>
      </c>
      <c r="CJ395">
        <f t="shared" si="50"/>
        <v>0</v>
      </c>
      <c r="CK395">
        <f t="shared" si="51"/>
        <v>0</v>
      </c>
      <c r="CL395">
        <f>IF(CK395&gt;0,SUM($CK$6:CK395),0)</f>
        <v>0</v>
      </c>
      <c r="CM395" s="182" t="str">
        <f t="shared" si="56"/>
        <v/>
      </c>
    </row>
    <row r="396" spans="1:91" ht="13" x14ac:dyDescent="0.3">
      <c r="A396" s="82"/>
      <c r="B396" s="251"/>
      <c r="C396" s="215"/>
      <c r="D396" s="215"/>
      <c r="E396" s="215"/>
      <c r="F396" s="215"/>
      <c r="G396" s="216"/>
      <c r="H396" s="217"/>
      <c r="I396" s="200"/>
      <c r="J396" s="264"/>
      <c r="K396" s="140"/>
      <c r="L396" s="135"/>
      <c r="M396" s="261"/>
      <c r="N396" s="172"/>
      <c r="O396" s="160"/>
      <c r="P396" s="161"/>
      <c r="Q396" s="141"/>
      <c r="R396" s="170"/>
      <c r="S396" s="140"/>
      <c r="T396" s="67"/>
      <c r="U396" s="67"/>
      <c r="V396" s="135"/>
      <c r="W396" s="140"/>
      <c r="X396" s="135"/>
      <c r="Y396" s="134"/>
      <c r="Z396" s="67"/>
      <c r="AA396" s="67"/>
      <c r="AB396" s="135"/>
      <c r="AC396" s="141"/>
      <c r="AD396" s="115"/>
      <c r="AE396" s="115"/>
      <c r="AF396" s="269"/>
      <c r="AG396" s="134"/>
      <c r="AH396" s="67"/>
      <c r="AI396" s="67"/>
      <c r="AJ396" s="135"/>
      <c r="AK396" s="140"/>
      <c r="AL396" s="215"/>
      <c r="AM396" s="215"/>
      <c r="AN396" s="215"/>
      <c r="AO396" s="215"/>
      <c r="AP396" s="271"/>
      <c r="AQ396" s="273"/>
      <c r="AR396" s="140"/>
      <c r="AS396" s="271"/>
      <c r="AT396" s="140"/>
      <c r="AU396" s="215"/>
      <c r="AV396" s="215"/>
      <c r="AW396" s="215"/>
      <c r="AX396" s="271"/>
      <c r="AY396" s="277"/>
      <c r="AZ396" s="218"/>
      <c r="BA396" s="218"/>
      <c r="BB396" s="332"/>
      <c r="BC396" s="134"/>
      <c r="BD396" s="67"/>
      <c r="BE396" s="199"/>
      <c r="BF396" s="280"/>
      <c r="BG396" s="261"/>
      <c r="BH396" s="271"/>
      <c r="BI396" s="140"/>
      <c r="BJ396" s="271"/>
      <c r="BK396" s="140"/>
      <c r="BL396" s="215"/>
      <c r="BM396" s="215"/>
      <c r="BN396" s="215"/>
      <c r="BO396" s="271"/>
      <c r="BP396" s="134"/>
      <c r="BQ396" s="67"/>
      <c r="BR396" s="67"/>
      <c r="BS396" s="135"/>
      <c r="BT396" s="134"/>
      <c r="BU396" s="67"/>
      <c r="BV396" s="199"/>
      <c r="BW396" s="280"/>
      <c r="BX396" s="334" t="str">
        <f t="shared" si="52"/>
        <v/>
      </c>
      <c r="BY396" s="134"/>
      <c r="BZ396" s="67"/>
      <c r="CA396" s="67"/>
      <c r="CB396" s="67"/>
      <c r="CC396" s="67"/>
      <c r="CD396" s="252" t="str">
        <f t="shared" si="53"/>
        <v/>
      </c>
      <c r="CE396" s="197" t="str">
        <f t="shared" si="54"/>
        <v/>
      </c>
      <c r="CF396" s="327" t="str">
        <f t="shared" si="55"/>
        <v/>
      </c>
      <c r="CG396" s="72" t="str">
        <f t="shared" ref="CG396:CG459" si="57">IF(COUNTA(BG396:BV396)&gt;0,1,"")</f>
        <v/>
      </c>
      <c r="CH396" s="95"/>
      <c r="CI396" s="27" t="e">
        <f>VLOOKUP(B396,Facility_Information!$B$6:$O$136,14,FALSE)</f>
        <v>#N/A</v>
      </c>
      <c r="CJ396">
        <f t="shared" si="50"/>
        <v>0</v>
      </c>
      <c r="CK396">
        <f t="shared" si="51"/>
        <v>0</v>
      </c>
      <c r="CL396">
        <f>IF(CK396&gt;0,SUM($CK$6:CK396),0)</f>
        <v>0</v>
      </c>
      <c r="CM396" s="182" t="str">
        <f t="shared" si="56"/>
        <v/>
      </c>
    </row>
    <row r="397" spans="1:91" ht="13" x14ac:dyDescent="0.3">
      <c r="A397" s="82"/>
      <c r="B397" s="251"/>
      <c r="C397" s="215"/>
      <c r="D397" s="215"/>
      <c r="E397" s="215"/>
      <c r="F397" s="215"/>
      <c r="G397" s="216"/>
      <c r="H397" s="217"/>
      <c r="I397" s="200"/>
      <c r="J397" s="264"/>
      <c r="K397" s="140"/>
      <c r="L397" s="135"/>
      <c r="M397" s="261"/>
      <c r="N397" s="172"/>
      <c r="O397" s="160"/>
      <c r="P397" s="161"/>
      <c r="Q397" s="141"/>
      <c r="R397" s="170"/>
      <c r="S397" s="140"/>
      <c r="T397" s="67"/>
      <c r="U397" s="67"/>
      <c r="V397" s="135"/>
      <c r="W397" s="140"/>
      <c r="X397" s="135"/>
      <c r="Y397" s="134"/>
      <c r="Z397" s="67"/>
      <c r="AA397" s="67"/>
      <c r="AB397" s="135"/>
      <c r="AC397" s="141"/>
      <c r="AD397" s="115"/>
      <c r="AE397" s="115"/>
      <c r="AF397" s="269"/>
      <c r="AG397" s="134"/>
      <c r="AH397" s="67"/>
      <c r="AI397" s="67"/>
      <c r="AJ397" s="135"/>
      <c r="AK397" s="140"/>
      <c r="AL397" s="215"/>
      <c r="AM397" s="215"/>
      <c r="AN397" s="215"/>
      <c r="AO397" s="215"/>
      <c r="AP397" s="271"/>
      <c r="AQ397" s="273"/>
      <c r="AR397" s="140"/>
      <c r="AS397" s="271"/>
      <c r="AT397" s="140"/>
      <c r="AU397" s="215"/>
      <c r="AV397" s="215"/>
      <c r="AW397" s="215"/>
      <c r="AX397" s="271"/>
      <c r="AY397" s="277"/>
      <c r="AZ397" s="218"/>
      <c r="BA397" s="218"/>
      <c r="BB397" s="332"/>
      <c r="BC397" s="134"/>
      <c r="BD397" s="67"/>
      <c r="BE397" s="199"/>
      <c r="BF397" s="280"/>
      <c r="BG397" s="261"/>
      <c r="BH397" s="271"/>
      <c r="BI397" s="140"/>
      <c r="BJ397" s="271"/>
      <c r="BK397" s="140"/>
      <c r="BL397" s="215"/>
      <c r="BM397" s="215"/>
      <c r="BN397" s="215"/>
      <c r="BO397" s="271"/>
      <c r="BP397" s="134"/>
      <c r="BQ397" s="67"/>
      <c r="BR397" s="67"/>
      <c r="BS397" s="135"/>
      <c r="BT397" s="134"/>
      <c r="BU397" s="67"/>
      <c r="BV397" s="199"/>
      <c r="BW397" s="280"/>
      <c r="BX397" s="334" t="str">
        <f t="shared" si="52"/>
        <v/>
      </c>
      <c r="BY397" s="134"/>
      <c r="BZ397" s="67"/>
      <c r="CA397" s="67"/>
      <c r="CB397" s="67"/>
      <c r="CC397" s="67"/>
      <c r="CD397" s="252" t="str">
        <f t="shared" si="53"/>
        <v/>
      </c>
      <c r="CE397" s="197" t="str">
        <f t="shared" si="54"/>
        <v/>
      </c>
      <c r="CF397" s="327" t="str">
        <f t="shared" si="55"/>
        <v/>
      </c>
      <c r="CG397" s="72" t="str">
        <f t="shared" si="57"/>
        <v/>
      </c>
      <c r="CH397" s="95"/>
      <c r="CI397" s="27" t="e">
        <f>VLOOKUP(B397,Facility_Information!$B$6:$O$136,14,FALSE)</f>
        <v>#N/A</v>
      </c>
      <c r="CJ397">
        <f t="shared" si="50"/>
        <v>0</v>
      </c>
      <c r="CK397">
        <f t="shared" si="51"/>
        <v>0</v>
      </c>
      <c r="CL397">
        <f>IF(CK397&gt;0,SUM($CK$6:CK397),0)</f>
        <v>0</v>
      </c>
      <c r="CM397" s="182" t="str">
        <f t="shared" si="56"/>
        <v/>
      </c>
    </row>
    <row r="398" spans="1:91" ht="13" x14ac:dyDescent="0.3">
      <c r="A398" s="82"/>
      <c r="B398" s="251"/>
      <c r="C398" s="215"/>
      <c r="D398" s="215"/>
      <c r="E398" s="215"/>
      <c r="F398" s="215"/>
      <c r="G398" s="216"/>
      <c r="H398" s="217"/>
      <c r="I398" s="200"/>
      <c r="J398" s="264"/>
      <c r="K398" s="140"/>
      <c r="L398" s="135"/>
      <c r="M398" s="261"/>
      <c r="N398" s="172"/>
      <c r="O398" s="160"/>
      <c r="P398" s="161"/>
      <c r="Q398" s="141"/>
      <c r="R398" s="170"/>
      <c r="S398" s="140"/>
      <c r="T398" s="67"/>
      <c r="U398" s="67"/>
      <c r="V398" s="135"/>
      <c r="W398" s="140"/>
      <c r="X398" s="135"/>
      <c r="Y398" s="134"/>
      <c r="Z398" s="67"/>
      <c r="AA398" s="67"/>
      <c r="AB398" s="135"/>
      <c r="AC398" s="141"/>
      <c r="AD398" s="115"/>
      <c r="AE398" s="115"/>
      <c r="AF398" s="269"/>
      <c r="AG398" s="134"/>
      <c r="AH398" s="67"/>
      <c r="AI398" s="67"/>
      <c r="AJ398" s="135"/>
      <c r="AK398" s="140"/>
      <c r="AL398" s="215"/>
      <c r="AM398" s="215"/>
      <c r="AN398" s="215"/>
      <c r="AO398" s="215"/>
      <c r="AP398" s="271"/>
      <c r="AQ398" s="273"/>
      <c r="AR398" s="140"/>
      <c r="AS398" s="271"/>
      <c r="AT398" s="140"/>
      <c r="AU398" s="215"/>
      <c r="AV398" s="215"/>
      <c r="AW398" s="215"/>
      <c r="AX398" s="271"/>
      <c r="AY398" s="277"/>
      <c r="AZ398" s="218"/>
      <c r="BA398" s="218"/>
      <c r="BB398" s="332"/>
      <c r="BC398" s="134"/>
      <c r="BD398" s="67"/>
      <c r="BE398" s="199"/>
      <c r="BF398" s="280"/>
      <c r="BG398" s="261"/>
      <c r="BH398" s="271"/>
      <c r="BI398" s="140"/>
      <c r="BJ398" s="271"/>
      <c r="BK398" s="140"/>
      <c r="BL398" s="215"/>
      <c r="BM398" s="215"/>
      <c r="BN398" s="215"/>
      <c r="BO398" s="271"/>
      <c r="BP398" s="134"/>
      <c r="BQ398" s="67"/>
      <c r="BR398" s="67"/>
      <c r="BS398" s="135"/>
      <c r="BT398" s="134"/>
      <c r="BU398" s="67"/>
      <c r="BV398" s="199"/>
      <c r="BW398" s="280"/>
      <c r="BX398" s="334" t="str">
        <f t="shared" si="52"/>
        <v/>
      </c>
      <c r="BY398" s="134"/>
      <c r="BZ398" s="67"/>
      <c r="CA398" s="67"/>
      <c r="CB398" s="67"/>
      <c r="CC398" s="67"/>
      <c r="CD398" s="252" t="str">
        <f t="shared" si="53"/>
        <v/>
      </c>
      <c r="CE398" s="197" t="str">
        <f t="shared" si="54"/>
        <v/>
      </c>
      <c r="CF398" s="327" t="str">
        <f t="shared" si="55"/>
        <v/>
      </c>
      <c r="CG398" s="72" t="str">
        <f t="shared" si="57"/>
        <v/>
      </c>
      <c r="CH398" s="95"/>
      <c r="CI398" s="27" t="e">
        <f>VLOOKUP(B398,Facility_Information!$B$6:$O$136,14,FALSE)</f>
        <v>#N/A</v>
      </c>
      <c r="CJ398">
        <f t="shared" si="50"/>
        <v>0</v>
      </c>
      <c r="CK398">
        <f t="shared" si="51"/>
        <v>0</v>
      </c>
      <c r="CL398">
        <f>IF(CK398&gt;0,SUM($CK$6:CK398),0)</f>
        <v>0</v>
      </c>
      <c r="CM398" s="182" t="str">
        <f t="shared" si="56"/>
        <v/>
      </c>
    </row>
    <row r="399" spans="1:91" ht="13" x14ac:dyDescent="0.3">
      <c r="A399" s="82"/>
      <c r="B399" s="251"/>
      <c r="C399" s="215"/>
      <c r="D399" s="215"/>
      <c r="E399" s="215"/>
      <c r="F399" s="215"/>
      <c r="G399" s="216"/>
      <c r="H399" s="217"/>
      <c r="I399" s="200"/>
      <c r="J399" s="264"/>
      <c r="K399" s="140"/>
      <c r="L399" s="135"/>
      <c r="M399" s="261"/>
      <c r="N399" s="172"/>
      <c r="O399" s="160"/>
      <c r="P399" s="161"/>
      <c r="Q399" s="141"/>
      <c r="R399" s="170"/>
      <c r="S399" s="140"/>
      <c r="T399" s="67"/>
      <c r="U399" s="67"/>
      <c r="V399" s="135"/>
      <c r="W399" s="140"/>
      <c r="X399" s="135"/>
      <c r="Y399" s="134"/>
      <c r="Z399" s="67"/>
      <c r="AA399" s="67"/>
      <c r="AB399" s="135"/>
      <c r="AC399" s="141"/>
      <c r="AD399" s="115"/>
      <c r="AE399" s="115"/>
      <c r="AF399" s="269"/>
      <c r="AG399" s="134"/>
      <c r="AH399" s="67"/>
      <c r="AI399" s="67"/>
      <c r="AJ399" s="135"/>
      <c r="AK399" s="140"/>
      <c r="AL399" s="215"/>
      <c r="AM399" s="215"/>
      <c r="AN399" s="215"/>
      <c r="AO399" s="215"/>
      <c r="AP399" s="271"/>
      <c r="AQ399" s="273"/>
      <c r="AR399" s="140"/>
      <c r="AS399" s="271"/>
      <c r="AT399" s="140"/>
      <c r="AU399" s="215"/>
      <c r="AV399" s="215"/>
      <c r="AW399" s="215"/>
      <c r="AX399" s="271"/>
      <c r="AY399" s="277"/>
      <c r="AZ399" s="218"/>
      <c r="BA399" s="218"/>
      <c r="BB399" s="332"/>
      <c r="BC399" s="134"/>
      <c r="BD399" s="67"/>
      <c r="BE399" s="199"/>
      <c r="BF399" s="280"/>
      <c r="BG399" s="261"/>
      <c r="BH399" s="271"/>
      <c r="BI399" s="140"/>
      <c r="BJ399" s="271"/>
      <c r="BK399" s="140"/>
      <c r="BL399" s="215"/>
      <c r="BM399" s="215"/>
      <c r="BN399" s="215"/>
      <c r="BO399" s="271"/>
      <c r="BP399" s="134"/>
      <c r="BQ399" s="67"/>
      <c r="BR399" s="67"/>
      <c r="BS399" s="135"/>
      <c r="BT399" s="134"/>
      <c r="BU399" s="67"/>
      <c r="BV399" s="199"/>
      <c r="BW399" s="280"/>
      <c r="BX399" s="334" t="str">
        <f t="shared" si="52"/>
        <v/>
      </c>
      <c r="BY399" s="134"/>
      <c r="BZ399" s="67"/>
      <c r="CA399" s="67"/>
      <c r="CB399" s="67"/>
      <c r="CC399" s="67"/>
      <c r="CD399" s="252" t="str">
        <f t="shared" si="53"/>
        <v/>
      </c>
      <c r="CE399" s="197" t="str">
        <f t="shared" si="54"/>
        <v/>
      </c>
      <c r="CF399" s="327" t="str">
        <f t="shared" si="55"/>
        <v/>
      </c>
      <c r="CG399" s="72" t="str">
        <f t="shared" si="57"/>
        <v/>
      </c>
      <c r="CH399" s="95"/>
      <c r="CI399" s="27" t="e">
        <f>VLOOKUP(B399,Facility_Information!$B$6:$O$136,14,FALSE)</f>
        <v>#N/A</v>
      </c>
      <c r="CJ399">
        <f t="shared" si="50"/>
        <v>0</v>
      </c>
      <c r="CK399">
        <f t="shared" si="51"/>
        <v>0</v>
      </c>
      <c r="CL399">
        <f>IF(CK399&gt;0,SUM($CK$6:CK399),0)</f>
        <v>0</v>
      </c>
      <c r="CM399" s="182" t="str">
        <f t="shared" si="56"/>
        <v/>
      </c>
    </row>
    <row r="400" spans="1:91" ht="13" x14ac:dyDescent="0.3">
      <c r="A400" s="82"/>
      <c r="B400" s="251"/>
      <c r="C400" s="215"/>
      <c r="D400" s="215"/>
      <c r="E400" s="215"/>
      <c r="F400" s="215"/>
      <c r="G400" s="216"/>
      <c r="H400" s="217"/>
      <c r="I400" s="200"/>
      <c r="J400" s="264"/>
      <c r="K400" s="140"/>
      <c r="L400" s="135"/>
      <c r="M400" s="261"/>
      <c r="N400" s="172"/>
      <c r="O400" s="160"/>
      <c r="P400" s="161"/>
      <c r="Q400" s="141"/>
      <c r="R400" s="170"/>
      <c r="S400" s="140"/>
      <c r="T400" s="67"/>
      <c r="U400" s="67"/>
      <c r="V400" s="135"/>
      <c r="W400" s="140"/>
      <c r="X400" s="135"/>
      <c r="Y400" s="134"/>
      <c r="Z400" s="67"/>
      <c r="AA400" s="67"/>
      <c r="AB400" s="135"/>
      <c r="AC400" s="141"/>
      <c r="AD400" s="115"/>
      <c r="AE400" s="115"/>
      <c r="AF400" s="269"/>
      <c r="AG400" s="134"/>
      <c r="AH400" s="67"/>
      <c r="AI400" s="67"/>
      <c r="AJ400" s="135"/>
      <c r="AK400" s="140"/>
      <c r="AL400" s="215"/>
      <c r="AM400" s="215"/>
      <c r="AN400" s="215"/>
      <c r="AO400" s="215"/>
      <c r="AP400" s="271"/>
      <c r="AQ400" s="273"/>
      <c r="AR400" s="140"/>
      <c r="AS400" s="271"/>
      <c r="AT400" s="140"/>
      <c r="AU400" s="215"/>
      <c r="AV400" s="215"/>
      <c r="AW400" s="215"/>
      <c r="AX400" s="271"/>
      <c r="AY400" s="277"/>
      <c r="AZ400" s="218"/>
      <c r="BA400" s="218"/>
      <c r="BB400" s="332"/>
      <c r="BC400" s="134"/>
      <c r="BD400" s="67"/>
      <c r="BE400" s="199"/>
      <c r="BF400" s="280"/>
      <c r="BG400" s="261"/>
      <c r="BH400" s="271"/>
      <c r="BI400" s="140"/>
      <c r="BJ400" s="271"/>
      <c r="BK400" s="140"/>
      <c r="BL400" s="215"/>
      <c r="BM400" s="215"/>
      <c r="BN400" s="215"/>
      <c r="BO400" s="271"/>
      <c r="BP400" s="134"/>
      <c r="BQ400" s="67"/>
      <c r="BR400" s="67"/>
      <c r="BS400" s="135"/>
      <c r="BT400" s="134"/>
      <c r="BU400" s="67"/>
      <c r="BV400" s="199"/>
      <c r="BW400" s="280"/>
      <c r="BX400" s="334" t="str">
        <f t="shared" si="52"/>
        <v/>
      </c>
      <c r="BY400" s="134"/>
      <c r="BZ400" s="67"/>
      <c r="CA400" s="67"/>
      <c r="CB400" s="67"/>
      <c r="CC400" s="67"/>
      <c r="CD400" s="252" t="str">
        <f t="shared" si="53"/>
        <v/>
      </c>
      <c r="CE400" s="197" t="str">
        <f t="shared" si="54"/>
        <v/>
      </c>
      <c r="CF400" s="327" t="str">
        <f t="shared" si="55"/>
        <v/>
      </c>
      <c r="CG400" s="72" t="str">
        <f t="shared" si="57"/>
        <v/>
      </c>
      <c r="CH400" s="95"/>
      <c r="CI400" s="27" t="e">
        <f>VLOOKUP(B400,Facility_Information!$B$6:$O$136,14,FALSE)</f>
        <v>#N/A</v>
      </c>
      <c r="CJ400">
        <f t="shared" si="50"/>
        <v>0</v>
      </c>
      <c r="CK400">
        <f t="shared" si="51"/>
        <v>0</v>
      </c>
      <c r="CL400">
        <f>IF(CK400&gt;0,SUM($CK$6:CK400),0)</f>
        <v>0</v>
      </c>
      <c r="CM400" s="182" t="str">
        <f t="shared" si="56"/>
        <v/>
      </c>
    </row>
    <row r="401" spans="1:91" ht="13" x14ac:dyDescent="0.3">
      <c r="A401" s="82"/>
      <c r="B401" s="251"/>
      <c r="C401" s="215"/>
      <c r="D401" s="215"/>
      <c r="E401" s="215"/>
      <c r="F401" s="215"/>
      <c r="G401" s="216"/>
      <c r="H401" s="217"/>
      <c r="I401" s="200"/>
      <c r="J401" s="264"/>
      <c r="K401" s="140"/>
      <c r="L401" s="135"/>
      <c r="M401" s="261"/>
      <c r="N401" s="172"/>
      <c r="O401" s="160"/>
      <c r="P401" s="161"/>
      <c r="Q401" s="141"/>
      <c r="R401" s="170"/>
      <c r="S401" s="140"/>
      <c r="T401" s="67"/>
      <c r="U401" s="67"/>
      <c r="V401" s="135"/>
      <c r="W401" s="140"/>
      <c r="X401" s="135"/>
      <c r="Y401" s="134"/>
      <c r="Z401" s="67"/>
      <c r="AA401" s="67"/>
      <c r="AB401" s="135"/>
      <c r="AC401" s="141"/>
      <c r="AD401" s="115"/>
      <c r="AE401" s="115"/>
      <c r="AF401" s="269"/>
      <c r="AG401" s="134"/>
      <c r="AH401" s="67"/>
      <c r="AI401" s="67"/>
      <c r="AJ401" s="135"/>
      <c r="AK401" s="140"/>
      <c r="AL401" s="215"/>
      <c r="AM401" s="215"/>
      <c r="AN401" s="215"/>
      <c r="AO401" s="215"/>
      <c r="AP401" s="271"/>
      <c r="AQ401" s="273"/>
      <c r="AR401" s="140"/>
      <c r="AS401" s="271"/>
      <c r="AT401" s="140"/>
      <c r="AU401" s="215"/>
      <c r="AV401" s="215"/>
      <c r="AW401" s="215"/>
      <c r="AX401" s="271"/>
      <c r="AY401" s="277"/>
      <c r="AZ401" s="218"/>
      <c r="BA401" s="218"/>
      <c r="BB401" s="332"/>
      <c r="BC401" s="134"/>
      <c r="BD401" s="67"/>
      <c r="BE401" s="199"/>
      <c r="BF401" s="280"/>
      <c r="BG401" s="261"/>
      <c r="BH401" s="271"/>
      <c r="BI401" s="140"/>
      <c r="BJ401" s="271"/>
      <c r="BK401" s="140"/>
      <c r="BL401" s="215"/>
      <c r="BM401" s="215"/>
      <c r="BN401" s="215"/>
      <c r="BO401" s="271"/>
      <c r="BP401" s="134"/>
      <c r="BQ401" s="67"/>
      <c r="BR401" s="67"/>
      <c r="BS401" s="135"/>
      <c r="BT401" s="134"/>
      <c r="BU401" s="67"/>
      <c r="BV401" s="199"/>
      <c r="BW401" s="280"/>
      <c r="BX401" s="334" t="str">
        <f t="shared" si="52"/>
        <v/>
      </c>
      <c r="BY401" s="134"/>
      <c r="BZ401" s="67"/>
      <c r="CA401" s="67"/>
      <c r="CB401" s="67"/>
      <c r="CC401" s="67"/>
      <c r="CD401" s="252" t="str">
        <f t="shared" si="53"/>
        <v/>
      </c>
      <c r="CE401" s="197" t="str">
        <f t="shared" si="54"/>
        <v/>
      </c>
      <c r="CF401" s="327" t="str">
        <f t="shared" si="55"/>
        <v/>
      </c>
      <c r="CG401" s="72" t="str">
        <f t="shared" si="57"/>
        <v/>
      </c>
      <c r="CH401" s="95"/>
      <c r="CI401" s="27" t="e">
        <f>VLOOKUP(B401,Facility_Information!$B$6:$O$136,14,FALSE)</f>
        <v>#N/A</v>
      </c>
      <c r="CJ401">
        <f t="shared" si="50"/>
        <v>0</v>
      </c>
      <c r="CK401">
        <f t="shared" si="51"/>
        <v>0</v>
      </c>
      <c r="CL401">
        <f>IF(CK401&gt;0,SUM($CK$6:CK401),0)</f>
        <v>0</v>
      </c>
      <c r="CM401" s="182" t="str">
        <f t="shared" si="56"/>
        <v/>
      </c>
    </row>
    <row r="402" spans="1:91" ht="13" x14ac:dyDescent="0.3">
      <c r="A402" s="82"/>
      <c r="B402" s="251"/>
      <c r="C402" s="215"/>
      <c r="D402" s="215"/>
      <c r="E402" s="215"/>
      <c r="F402" s="215"/>
      <c r="G402" s="216"/>
      <c r="H402" s="217"/>
      <c r="I402" s="200"/>
      <c r="J402" s="264"/>
      <c r="K402" s="140"/>
      <c r="L402" s="135"/>
      <c r="M402" s="261"/>
      <c r="N402" s="172"/>
      <c r="O402" s="160"/>
      <c r="P402" s="161"/>
      <c r="Q402" s="141"/>
      <c r="R402" s="170"/>
      <c r="S402" s="140"/>
      <c r="T402" s="67"/>
      <c r="U402" s="67"/>
      <c r="V402" s="135"/>
      <c r="W402" s="140"/>
      <c r="X402" s="135"/>
      <c r="Y402" s="134"/>
      <c r="Z402" s="67"/>
      <c r="AA402" s="67"/>
      <c r="AB402" s="135"/>
      <c r="AC402" s="141"/>
      <c r="AD402" s="115"/>
      <c r="AE402" s="115"/>
      <c r="AF402" s="269"/>
      <c r="AG402" s="134"/>
      <c r="AH402" s="67"/>
      <c r="AI402" s="67"/>
      <c r="AJ402" s="135"/>
      <c r="AK402" s="140"/>
      <c r="AL402" s="215"/>
      <c r="AM402" s="215"/>
      <c r="AN402" s="215"/>
      <c r="AO402" s="215"/>
      <c r="AP402" s="271"/>
      <c r="AQ402" s="273"/>
      <c r="AR402" s="140"/>
      <c r="AS402" s="271"/>
      <c r="AT402" s="140"/>
      <c r="AU402" s="215"/>
      <c r="AV402" s="215"/>
      <c r="AW402" s="215"/>
      <c r="AX402" s="271"/>
      <c r="AY402" s="277"/>
      <c r="AZ402" s="218"/>
      <c r="BA402" s="218"/>
      <c r="BB402" s="332"/>
      <c r="BC402" s="134"/>
      <c r="BD402" s="67"/>
      <c r="BE402" s="199"/>
      <c r="BF402" s="280"/>
      <c r="BG402" s="261"/>
      <c r="BH402" s="271"/>
      <c r="BI402" s="140"/>
      <c r="BJ402" s="271"/>
      <c r="BK402" s="140"/>
      <c r="BL402" s="215"/>
      <c r="BM402" s="215"/>
      <c r="BN402" s="215"/>
      <c r="BO402" s="271"/>
      <c r="BP402" s="134"/>
      <c r="BQ402" s="67"/>
      <c r="BR402" s="67"/>
      <c r="BS402" s="135"/>
      <c r="BT402" s="134"/>
      <c r="BU402" s="67"/>
      <c r="BV402" s="199"/>
      <c r="BW402" s="280"/>
      <c r="BX402" s="334" t="str">
        <f t="shared" si="52"/>
        <v/>
      </c>
      <c r="BY402" s="134"/>
      <c r="BZ402" s="67"/>
      <c r="CA402" s="67"/>
      <c r="CB402" s="67"/>
      <c r="CC402" s="67"/>
      <c r="CD402" s="252" t="str">
        <f t="shared" si="53"/>
        <v/>
      </c>
      <c r="CE402" s="197" t="str">
        <f t="shared" si="54"/>
        <v/>
      </c>
      <c r="CF402" s="327" t="str">
        <f t="shared" si="55"/>
        <v/>
      </c>
      <c r="CG402" s="72" t="str">
        <f t="shared" si="57"/>
        <v/>
      </c>
      <c r="CH402" s="95"/>
      <c r="CI402" s="27" t="e">
        <f>VLOOKUP(B402,Facility_Information!$B$6:$O$136,14,FALSE)</f>
        <v>#N/A</v>
      </c>
      <c r="CJ402">
        <f t="shared" si="50"/>
        <v>0</v>
      </c>
      <c r="CK402">
        <f t="shared" si="51"/>
        <v>0</v>
      </c>
      <c r="CL402">
        <f>IF(CK402&gt;0,SUM($CK$6:CK402),0)</f>
        <v>0</v>
      </c>
      <c r="CM402" s="182" t="str">
        <f t="shared" si="56"/>
        <v/>
      </c>
    </row>
    <row r="403" spans="1:91" ht="13" x14ac:dyDescent="0.3">
      <c r="A403" s="82"/>
      <c r="B403" s="251"/>
      <c r="C403" s="215"/>
      <c r="D403" s="215"/>
      <c r="E403" s="215"/>
      <c r="F403" s="215"/>
      <c r="G403" s="216"/>
      <c r="H403" s="217"/>
      <c r="I403" s="200"/>
      <c r="J403" s="264"/>
      <c r="K403" s="140"/>
      <c r="L403" s="135"/>
      <c r="M403" s="261"/>
      <c r="N403" s="172"/>
      <c r="O403" s="160"/>
      <c r="P403" s="161"/>
      <c r="Q403" s="141"/>
      <c r="R403" s="170"/>
      <c r="S403" s="140"/>
      <c r="T403" s="67"/>
      <c r="U403" s="67"/>
      <c r="V403" s="135"/>
      <c r="W403" s="140"/>
      <c r="X403" s="135"/>
      <c r="Y403" s="134"/>
      <c r="Z403" s="67"/>
      <c r="AA403" s="67"/>
      <c r="AB403" s="135"/>
      <c r="AC403" s="141"/>
      <c r="AD403" s="115"/>
      <c r="AE403" s="115"/>
      <c r="AF403" s="269"/>
      <c r="AG403" s="134"/>
      <c r="AH403" s="67"/>
      <c r="AI403" s="67"/>
      <c r="AJ403" s="135"/>
      <c r="AK403" s="140"/>
      <c r="AL403" s="215"/>
      <c r="AM403" s="215"/>
      <c r="AN403" s="215"/>
      <c r="AO403" s="215"/>
      <c r="AP403" s="271"/>
      <c r="AQ403" s="273"/>
      <c r="AR403" s="140"/>
      <c r="AS403" s="271"/>
      <c r="AT403" s="140"/>
      <c r="AU403" s="215"/>
      <c r="AV403" s="215"/>
      <c r="AW403" s="215"/>
      <c r="AX403" s="271"/>
      <c r="AY403" s="277"/>
      <c r="AZ403" s="218"/>
      <c r="BA403" s="218"/>
      <c r="BB403" s="332"/>
      <c r="BC403" s="134"/>
      <c r="BD403" s="67"/>
      <c r="BE403" s="199"/>
      <c r="BF403" s="280"/>
      <c r="BG403" s="261"/>
      <c r="BH403" s="271"/>
      <c r="BI403" s="140"/>
      <c r="BJ403" s="271"/>
      <c r="BK403" s="140"/>
      <c r="BL403" s="215"/>
      <c r="BM403" s="215"/>
      <c r="BN403" s="215"/>
      <c r="BO403" s="271"/>
      <c r="BP403" s="134"/>
      <c r="BQ403" s="67"/>
      <c r="BR403" s="67"/>
      <c r="BS403" s="135"/>
      <c r="BT403" s="134"/>
      <c r="BU403" s="67"/>
      <c r="BV403" s="199"/>
      <c r="BW403" s="280"/>
      <c r="BX403" s="334" t="str">
        <f t="shared" si="52"/>
        <v/>
      </c>
      <c r="BY403" s="134"/>
      <c r="BZ403" s="67"/>
      <c r="CA403" s="67"/>
      <c r="CB403" s="67"/>
      <c r="CC403" s="67"/>
      <c r="CD403" s="252" t="str">
        <f t="shared" si="53"/>
        <v/>
      </c>
      <c r="CE403" s="197" t="str">
        <f t="shared" si="54"/>
        <v/>
      </c>
      <c r="CF403" s="327" t="str">
        <f t="shared" si="55"/>
        <v/>
      </c>
      <c r="CG403" s="72" t="str">
        <f t="shared" si="57"/>
        <v/>
      </c>
      <c r="CH403" s="95"/>
      <c r="CI403" s="27" t="e">
        <f>VLOOKUP(B403,Facility_Information!$B$6:$O$136,14,FALSE)</f>
        <v>#N/A</v>
      </c>
      <c r="CJ403">
        <f t="shared" si="50"/>
        <v>0</v>
      </c>
      <c r="CK403">
        <f t="shared" si="51"/>
        <v>0</v>
      </c>
      <c r="CL403">
        <f>IF(CK403&gt;0,SUM($CK$6:CK403),0)</f>
        <v>0</v>
      </c>
      <c r="CM403" s="182" t="str">
        <f t="shared" si="56"/>
        <v/>
      </c>
    </row>
    <row r="404" spans="1:91" ht="13" x14ac:dyDescent="0.3">
      <c r="A404" s="82"/>
      <c r="B404" s="251"/>
      <c r="C404" s="215"/>
      <c r="D404" s="215"/>
      <c r="E404" s="215"/>
      <c r="F404" s="215"/>
      <c r="G404" s="216"/>
      <c r="H404" s="217"/>
      <c r="I404" s="200"/>
      <c r="J404" s="264"/>
      <c r="K404" s="140"/>
      <c r="L404" s="135"/>
      <c r="M404" s="261"/>
      <c r="N404" s="172"/>
      <c r="O404" s="160"/>
      <c r="P404" s="161"/>
      <c r="Q404" s="141"/>
      <c r="R404" s="170"/>
      <c r="S404" s="140"/>
      <c r="T404" s="67"/>
      <c r="U404" s="67"/>
      <c r="V404" s="135"/>
      <c r="W404" s="140"/>
      <c r="X404" s="135"/>
      <c r="Y404" s="134"/>
      <c r="Z404" s="67"/>
      <c r="AA404" s="67"/>
      <c r="AB404" s="135"/>
      <c r="AC404" s="141"/>
      <c r="AD404" s="115"/>
      <c r="AE404" s="115"/>
      <c r="AF404" s="269"/>
      <c r="AG404" s="134"/>
      <c r="AH404" s="67"/>
      <c r="AI404" s="67"/>
      <c r="AJ404" s="135"/>
      <c r="AK404" s="140"/>
      <c r="AL404" s="215"/>
      <c r="AM404" s="215"/>
      <c r="AN404" s="215"/>
      <c r="AO404" s="215"/>
      <c r="AP404" s="271"/>
      <c r="AQ404" s="273"/>
      <c r="AR404" s="140"/>
      <c r="AS404" s="271"/>
      <c r="AT404" s="140"/>
      <c r="AU404" s="215"/>
      <c r="AV404" s="215"/>
      <c r="AW404" s="215"/>
      <c r="AX404" s="271"/>
      <c r="AY404" s="277"/>
      <c r="AZ404" s="218"/>
      <c r="BA404" s="218"/>
      <c r="BB404" s="332"/>
      <c r="BC404" s="134"/>
      <c r="BD404" s="67"/>
      <c r="BE404" s="199"/>
      <c r="BF404" s="280"/>
      <c r="BG404" s="261"/>
      <c r="BH404" s="271"/>
      <c r="BI404" s="140"/>
      <c r="BJ404" s="271"/>
      <c r="BK404" s="140"/>
      <c r="BL404" s="215"/>
      <c r="BM404" s="215"/>
      <c r="BN404" s="215"/>
      <c r="BO404" s="271"/>
      <c r="BP404" s="134"/>
      <c r="BQ404" s="67"/>
      <c r="BR404" s="67"/>
      <c r="BS404" s="135"/>
      <c r="BT404" s="134"/>
      <c r="BU404" s="67"/>
      <c r="BV404" s="199"/>
      <c r="BW404" s="280"/>
      <c r="BX404" s="334" t="str">
        <f t="shared" si="52"/>
        <v/>
      </c>
      <c r="BY404" s="134"/>
      <c r="BZ404" s="67"/>
      <c r="CA404" s="67"/>
      <c r="CB404" s="67"/>
      <c r="CC404" s="67"/>
      <c r="CD404" s="252" t="str">
        <f t="shared" si="53"/>
        <v/>
      </c>
      <c r="CE404" s="197" t="str">
        <f t="shared" si="54"/>
        <v/>
      </c>
      <c r="CF404" s="327" t="str">
        <f t="shared" si="55"/>
        <v/>
      </c>
      <c r="CG404" s="72" t="str">
        <f t="shared" si="57"/>
        <v/>
      </c>
      <c r="CH404" s="95"/>
      <c r="CI404" s="27" t="e">
        <f>VLOOKUP(B404,Facility_Information!$B$6:$O$136,14,FALSE)</f>
        <v>#N/A</v>
      </c>
      <c r="CJ404">
        <f t="shared" si="50"/>
        <v>0</v>
      </c>
      <c r="CK404">
        <f t="shared" si="51"/>
        <v>0</v>
      </c>
      <c r="CL404">
        <f>IF(CK404&gt;0,SUM($CK$6:CK404),0)</f>
        <v>0</v>
      </c>
      <c r="CM404" s="182" t="str">
        <f t="shared" si="56"/>
        <v/>
      </c>
    </row>
    <row r="405" spans="1:91" ht="13" x14ac:dyDescent="0.3">
      <c r="A405" s="82"/>
      <c r="B405" s="251"/>
      <c r="C405" s="215"/>
      <c r="D405" s="215"/>
      <c r="E405" s="215"/>
      <c r="F405" s="215"/>
      <c r="G405" s="216"/>
      <c r="H405" s="217"/>
      <c r="I405" s="200"/>
      <c r="J405" s="264"/>
      <c r="K405" s="140"/>
      <c r="L405" s="135"/>
      <c r="M405" s="261"/>
      <c r="N405" s="172"/>
      <c r="O405" s="160"/>
      <c r="P405" s="161"/>
      <c r="Q405" s="141"/>
      <c r="R405" s="170"/>
      <c r="S405" s="140"/>
      <c r="T405" s="67"/>
      <c r="U405" s="67"/>
      <c r="V405" s="135"/>
      <c r="W405" s="140"/>
      <c r="X405" s="135"/>
      <c r="Y405" s="134"/>
      <c r="Z405" s="67"/>
      <c r="AA405" s="67"/>
      <c r="AB405" s="135"/>
      <c r="AC405" s="141"/>
      <c r="AD405" s="115"/>
      <c r="AE405" s="115"/>
      <c r="AF405" s="269"/>
      <c r="AG405" s="134"/>
      <c r="AH405" s="67"/>
      <c r="AI405" s="67"/>
      <c r="AJ405" s="135"/>
      <c r="AK405" s="140"/>
      <c r="AL405" s="215"/>
      <c r="AM405" s="215"/>
      <c r="AN405" s="215"/>
      <c r="AO405" s="215"/>
      <c r="AP405" s="271"/>
      <c r="AQ405" s="273"/>
      <c r="AR405" s="140"/>
      <c r="AS405" s="271"/>
      <c r="AT405" s="140"/>
      <c r="AU405" s="215"/>
      <c r="AV405" s="215"/>
      <c r="AW405" s="215"/>
      <c r="AX405" s="271"/>
      <c r="AY405" s="277"/>
      <c r="AZ405" s="218"/>
      <c r="BA405" s="218"/>
      <c r="BB405" s="332"/>
      <c r="BC405" s="134"/>
      <c r="BD405" s="67"/>
      <c r="BE405" s="199"/>
      <c r="BF405" s="280"/>
      <c r="BG405" s="261"/>
      <c r="BH405" s="271"/>
      <c r="BI405" s="140"/>
      <c r="BJ405" s="271"/>
      <c r="BK405" s="140"/>
      <c r="BL405" s="215"/>
      <c r="BM405" s="215"/>
      <c r="BN405" s="215"/>
      <c r="BO405" s="271"/>
      <c r="BP405" s="134"/>
      <c r="BQ405" s="67"/>
      <c r="BR405" s="67"/>
      <c r="BS405" s="135"/>
      <c r="BT405" s="134"/>
      <c r="BU405" s="67"/>
      <c r="BV405" s="199"/>
      <c r="BW405" s="280"/>
      <c r="BX405" s="334" t="str">
        <f t="shared" si="52"/>
        <v/>
      </c>
      <c r="BY405" s="134"/>
      <c r="BZ405" s="67"/>
      <c r="CA405" s="67"/>
      <c r="CB405" s="67"/>
      <c r="CC405" s="67"/>
      <c r="CD405" s="252" t="str">
        <f t="shared" si="53"/>
        <v/>
      </c>
      <c r="CE405" s="197" t="str">
        <f t="shared" si="54"/>
        <v/>
      </c>
      <c r="CF405" s="327" t="str">
        <f t="shared" si="55"/>
        <v/>
      </c>
      <c r="CG405" s="72" t="str">
        <f t="shared" si="57"/>
        <v/>
      </c>
      <c r="CH405" s="95"/>
      <c r="CI405" s="27" t="e">
        <f>VLOOKUP(B405,Facility_Information!$B$6:$O$136,14,FALSE)</f>
        <v>#N/A</v>
      </c>
      <c r="CJ405">
        <f t="shared" si="50"/>
        <v>0</v>
      </c>
      <c r="CK405">
        <f t="shared" si="51"/>
        <v>0</v>
      </c>
      <c r="CL405">
        <f>IF(CK405&gt;0,SUM($CK$6:CK405),0)</f>
        <v>0</v>
      </c>
      <c r="CM405" s="182" t="str">
        <f t="shared" si="56"/>
        <v/>
      </c>
    </row>
    <row r="406" spans="1:91" ht="13" x14ac:dyDescent="0.3">
      <c r="A406" s="82"/>
      <c r="B406" s="251"/>
      <c r="C406" s="215"/>
      <c r="D406" s="215"/>
      <c r="E406" s="215"/>
      <c r="F406" s="215"/>
      <c r="G406" s="216"/>
      <c r="H406" s="217"/>
      <c r="I406" s="200"/>
      <c r="J406" s="264"/>
      <c r="K406" s="140"/>
      <c r="L406" s="135"/>
      <c r="M406" s="261"/>
      <c r="N406" s="172"/>
      <c r="O406" s="160"/>
      <c r="P406" s="161"/>
      <c r="Q406" s="141"/>
      <c r="R406" s="170"/>
      <c r="S406" s="140"/>
      <c r="T406" s="67"/>
      <c r="U406" s="67"/>
      <c r="V406" s="135"/>
      <c r="W406" s="140"/>
      <c r="X406" s="135"/>
      <c r="Y406" s="134"/>
      <c r="Z406" s="67"/>
      <c r="AA406" s="67"/>
      <c r="AB406" s="135"/>
      <c r="AC406" s="141"/>
      <c r="AD406" s="115"/>
      <c r="AE406" s="115"/>
      <c r="AF406" s="269"/>
      <c r="AG406" s="134"/>
      <c r="AH406" s="67"/>
      <c r="AI406" s="67"/>
      <c r="AJ406" s="135"/>
      <c r="AK406" s="140"/>
      <c r="AL406" s="215"/>
      <c r="AM406" s="215"/>
      <c r="AN406" s="215"/>
      <c r="AO406" s="215"/>
      <c r="AP406" s="271"/>
      <c r="AQ406" s="273"/>
      <c r="AR406" s="140"/>
      <c r="AS406" s="271"/>
      <c r="AT406" s="140"/>
      <c r="AU406" s="215"/>
      <c r="AV406" s="215"/>
      <c r="AW406" s="215"/>
      <c r="AX406" s="271"/>
      <c r="AY406" s="277"/>
      <c r="AZ406" s="218"/>
      <c r="BA406" s="218"/>
      <c r="BB406" s="332"/>
      <c r="BC406" s="134"/>
      <c r="BD406" s="67"/>
      <c r="BE406" s="199"/>
      <c r="BF406" s="280"/>
      <c r="BG406" s="261"/>
      <c r="BH406" s="271"/>
      <c r="BI406" s="140"/>
      <c r="BJ406" s="271"/>
      <c r="BK406" s="140"/>
      <c r="BL406" s="215"/>
      <c r="BM406" s="215"/>
      <c r="BN406" s="215"/>
      <c r="BO406" s="271"/>
      <c r="BP406" s="134"/>
      <c r="BQ406" s="67"/>
      <c r="BR406" s="67"/>
      <c r="BS406" s="135"/>
      <c r="BT406" s="134"/>
      <c r="BU406" s="67"/>
      <c r="BV406" s="199"/>
      <c r="BW406" s="280"/>
      <c r="BX406" s="334" t="str">
        <f t="shared" si="52"/>
        <v/>
      </c>
      <c r="BY406" s="134"/>
      <c r="BZ406" s="67"/>
      <c r="CA406" s="67"/>
      <c r="CB406" s="67"/>
      <c r="CC406" s="67"/>
      <c r="CD406" s="252" t="str">
        <f t="shared" si="53"/>
        <v/>
      </c>
      <c r="CE406" s="197" t="str">
        <f t="shared" si="54"/>
        <v/>
      </c>
      <c r="CF406" s="327" t="str">
        <f t="shared" si="55"/>
        <v/>
      </c>
      <c r="CG406" s="72" t="str">
        <f t="shared" si="57"/>
        <v/>
      </c>
      <c r="CH406" s="95"/>
      <c r="CI406" s="27" t="e">
        <f>VLOOKUP(B406,Facility_Information!$B$6:$O$136,14,FALSE)</f>
        <v>#N/A</v>
      </c>
      <c r="CJ406">
        <f t="shared" si="50"/>
        <v>0</v>
      </c>
      <c r="CK406">
        <f t="shared" si="51"/>
        <v>0</v>
      </c>
      <c r="CL406">
        <f>IF(CK406&gt;0,SUM($CK$6:CK406),0)</f>
        <v>0</v>
      </c>
      <c r="CM406" s="182" t="str">
        <f t="shared" si="56"/>
        <v/>
      </c>
    </row>
    <row r="407" spans="1:91" ht="13" x14ac:dyDescent="0.3">
      <c r="A407" s="82"/>
      <c r="B407" s="251"/>
      <c r="C407" s="215"/>
      <c r="D407" s="215"/>
      <c r="E407" s="215"/>
      <c r="F407" s="215"/>
      <c r="G407" s="216"/>
      <c r="H407" s="217"/>
      <c r="I407" s="200"/>
      <c r="J407" s="264"/>
      <c r="K407" s="140"/>
      <c r="L407" s="135"/>
      <c r="M407" s="261"/>
      <c r="N407" s="172"/>
      <c r="O407" s="160"/>
      <c r="P407" s="161"/>
      <c r="Q407" s="141"/>
      <c r="R407" s="170"/>
      <c r="S407" s="140"/>
      <c r="T407" s="67"/>
      <c r="U407" s="67"/>
      <c r="V407" s="135"/>
      <c r="W407" s="140"/>
      <c r="X407" s="135"/>
      <c r="Y407" s="134"/>
      <c r="Z407" s="67"/>
      <c r="AA407" s="67"/>
      <c r="AB407" s="135"/>
      <c r="AC407" s="141"/>
      <c r="AD407" s="115"/>
      <c r="AE407" s="115"/>
      <c r="AF407" s="269"/>
      <c r="AG407" s="134"/>
      <c r="AH407" s="67"/>
      <c r="AI407" s="67"/>
      <c r="AJ407" s="135"/>
      <c r="AK407" s="140"/>
      <c r="AL407" s="215"/>
      <c r="AM407" s="215"/>
      <c r="AN407" s="215"/>
      <c r="AO407" s="215"/>
      <c r="AP407" s="271"/>
      <c r="AQ407" s="273"/>
      <c r="AR407" s="140"/>
      <c r="AS407" s="271"/>
      <c r="AT407" s="140"/>
      <c r="AU407" s="215"/>
      <c r="AV407" s="215"/>
      <c r="AW407" s="215"/>
      <c r="AX407" s="271"/>
      <c r="AY407" s="277"/>
      <c r="AZ407" s="218"/>
      <c r="BA407" s="218"/>
      <c r="BB407" s="332"/>
      <c r="BC407" s="134"/>
      <c r="BD407" s="67"/>
      <c r="BE407" s="199"/>
      <c r="BF407" s="280"/>
      <c r="BG407" s="261"/>
      <c r="BH407" s="271"/>
      <c r="BI407" s="140"/>
      <c r="BJ407" s="271"/>
      <c r="BK407" s="140"/>
      <c r="BL407" s="215"/>
      <c r="BM407" s="215"/>
      <c r="BN407" s="215"/>
      <c r="BO407" s="271"/>
      <c r="BP407" s="134"/>
      <c r="BQ407" s="67"/>
      <c r="BR407" s="67"/>
      <c r="BS407" s="135"/>
      <c r="BT407" s="134"/>
      <c r="BU407" s="67"/>
      <c r="BV407" s="199"/>
      <c r="BW407" s="280"/>
      <c r="BX407" s="334" t="str">
        <f t="shared" si="52"/>
        <v/>
      </c>
      <c r="BY407" s="134"/>
      <c r="BZ407" s="67"/>
      <c r="CA407" s="67"/>
      <c r="CB407" s="67"/>
      <c r="CC407" s="67"/>
      <c r="CD407" s="252" t="str">
        <f t="shared" si="53"/>
        <v/>
      </c>
      <c r="CE407" s="197" t="str">
        <f t="shared" si="54"/>
        <v/>
      </c>
      <c r="CF407" s="327" t="str">
        <f t="shared" si="55"/>
        <v/>
      </c>
      <c r="CG407" s="72" t="str">
        <f t="shared" si="57"/>
        <v/>
      </c>
      <c r="CH407" s="95"/>
      <c r="CI407" s="27" t="e">
        <f>VLOOKUP(B407,Facility_Information!$B$6:$O$136,14,FALSE)</f>
        <v>#N/A</v>
      </c>
      <c r="CJ407">
        <f t="shared" si="50"/>
        <v>0</v>
      </c>
      <c r="CK407">
        <f t="shared" si="51"/>
        <v>0</v>
      </c>
      <c r="CL407">
        <f>IF(CK407&gt;0,SUM($CK$6:CK407),0)</f>
        <v>0</v>
      </c>
      <c r="CM407" s="182" t="str">
        <f t="shared" si="56"/>
        <v/>
      </c>
    </row>
    <row r="408" spans="1:91" ht="13" x14ac:dyDescent="0.3">
      <c r="A408" s="82"/>
      <c r="B408" s="251"/>
      <c r="C408" s="215"/>
      <c r="D408" s="215"/>
      <c r="E408" s="215"/>
      <c r="F408" s="215"/>
      <c r="G408" s="216"/>
      <c r="H408" s="217"/>
      <c r="I408" s="200"/>
      <c r="J408" s="264"/>
      <c r="K408" s="140"/>
      <c r="L408" s="135"/>
      <c r="M408" s="261"/>
      <c r="N408" s="172"/>
      <c r="O408" s="160"/>
      <c r="P408" s="161"/>
      <c r="Q408" s="141"/>
      <c r="R408" s="170"/>
      <c r="S408" s="140"/>
      <c r="T408" s="67"/>
      <c r="U408" s="67"/>
      <c r="V408" s="135"/>
      <c r="W408" s="140"/>
      <c r="X408" s="135"/>
      <c r="Y408" s="134"/>
      <c r="Z408" s="67"/>
      <c r="AA408" s="67"/>
      <c r="AB408" s="135"/>
      <c r="AC408" s="141"/>
      <c r="AD408" s="115"/>
      <c r="AE408" s="115"/>
      <c r="AF408" s="269"/>
      <c r="AG408" s="134"/>
      <c r="AH408" s="67"/>
      <c r="AI408" s="67"/>
      <c r="AJ408" s="135"/>
      <c r="AK408" s="140"/>
      <c r="AL408" s="215"/>
      <c r="AM408" s="215"/>
      <c r="AN408" s="215"/>
      <c r="AO408" s="215"/>
      <c r="AP408" s="271"/>
      <c r="AQ408" s="273"/>
      <c r="AR408" s="140"/>
      <c r="AS408" s="271"/>
      <c r="AT408" s="140"/>
      <c r="AU408" s="215"/>
      <c r="AV408" s="215"/>
      <c r="AW408" s="215"/>
      <c r="AX408" s="271"/>
      <c r="AY408" s="277"/>
      <c r="AZ408" s="218"/>
      <c r="BA408" s="218"/>
      <c r="BB408" s="332"/>
      <c r="BC408" s="134"/>
      <c r="BD408" s="67"/>
      <c r="BE408" s="199"/>
      <c r="BF408" s="280"/>
      <c r="BG408" s="261"/>
      <c r="BH408" s="271"/>
      <c r="BI408" s="140"/>
      <c r="BJ408" s="271"/>
      <c r="BK408" s="140"/>
      <c r="BL408" s="215"/>
      <c r="BM408" s="215"/>
      <c r="BN408" s="215"/>
      <c r="BO408" s="271"/>
      <c r="BP408" s="134"/>
      <c r="BQ408" s="67"/>
      <c r="BR408" s="67"/>
      <c r="BS408" s="135"/>
      <c r="BT408" s="134"/>
      <c r="BU408" s="67"/>
      <c r="BV408" s="199"/>
      <c r="BW408" s="280"/>
      <c r="BX408" s="334" t="str">
        <f t="shared" si="52"/>
        <v/>
      </c>
      <c r="BY408" s="134"/>
      <c r="BZ408" s="67"/>
      <c r="CA408" s="67"/>
      <c r="CB408" s="67"/>
      <c r="CC408" s="67"/>
      <c r="CD408" s="252" t="str">
        <f t="shared" si="53"/>
        <v/>
      </c>
      <c r="CE408" s="197" t="str">
        <f t="shared" si="54"/>
        <v/>
      </c>
      <c r="CF408" s="327" t="str">
        <f t="shared" si="55"/>
        <v/>
      </c>
      <c r="CG408" s="72" t="str">
        <f t="shared" si="57"/>
        <v/>
      </c>
      <c r="CH408" s="95"/>
      <c r="CI408" s="27" t="e">
        <f>VLOOKUP(B408,Facility_Information!$B$6:$O$136,14,FALSE)</f>
        <v>#N/A</v>
      </c>
      <c r="CJ408">
        <f t="shared" si="50"/>
        <v>0</v>
      </c>
      <c r="CK408">
        <f t="shared" si="51"/>
        <v>0</v>
      </c>
      <c r="CL408">
        <f>IF(CK408&gt;0,SUM($CK$6:CK408),0)</f>
        <v>0</v>
      </c>
      <c r="CM408" s="182" t="str">
        <f t="shared" si="56"/>
        <v/>
      </c>
    </row>
    <row r="409" spans="1:91" ht="13" x14ac:dyDescent="0.3">
      <c r="A409" s="82"/>
      <c r="B409" s="251"/>
      <c r="C409" s="215"/>
      <c r="D409" s="215"/>
      <c r="E409" s="215"/>
      <c r="F409" s="215"/>
      <c r="G409" s="216"/>
      <c r="H409" s="217"/>
      <c r="I409" s="200"/>
      <c r="J409" s="264"/>
      <c r="K409" s="140"/>
      <c r="L409" s="135"/>
      <c r="M409" s="261"/>
      <c r="N409" s="172"/>
      <c r="O409" s="160"/>
      <c r="P409" s="161"/>
      <c r="Q409" s="141"/>
      <c r="R409" s="170"/>
      <c r="S409" s="140"/>
      <c r="T409" s="67"/>
      <c r="U409" s="67"/>
      <c r="V409" s="135"/>
      <c r="W409" s="140"/>
      <c r="X409" s="135"/>
      <c r="Y409" s="134"/>
      <c r="Z409" s="67"/>
      <c r="AA409" s="67"/>
      <c r="AB409" s="135"/>
      <c r="AC409" s="141"/>
      <c r="AD409" s="115"/>
      <c r="AE409" s="115"/>
      <c r="AF409" s="269"/>
      <c r="AG409" s="134"/>
      <c r="AH409" s="67"/>
      <c r="AI409" s="67"/>
      <c r="AJ409" s="135"/>
      <c r="AK409" s="140"/>
      <c r="AL409" s="215"/>
      <c r="AM409" s="215"/>
      <c r="AN409" s="215"/>
      <c r="AO409" s="215"/>
      <c r="AP409" s="271"/>
      <c r="AQ409" s="273"/>
      <c r="AR409" s="140"/>
      <c r="AS409" s="271"/>
      <c r="AT409" s="140"/>
      <c r="AU409" s="215"/>
      <c r="AV409" s="215"/>
      <c r="AW409" s="215"/>
      <c r="AX409" s="271"/>
      <c r="AY409" s="277"/>
      <c r="AZ409" s="218"/>
      <c r="BA409" s="218"/>
      <c r="BB409" s="332"/>
      <c r="BC409" s="134"/>
      <c r="BD409" s="67"/>
      <c r="BE409" s="199"/>
      <c r="BF409" s="280"/>
      <c r="BG409" s="261"/>
      <c r="BH409" s="271"/>
      <c r="BI409" s="140"/>
      <c r="BJ409" s="271"/>
      <c r="BK409" s="140"/>
      <c r="BL409" s="215"/>
      <c r="BM409" s="215"/>
      <c r="BN409" s="215"/>
      <c r="BO409" s="271"/>
      <c r="BP409" s="134"/>
      <c r="BQ409" s="67"/>
      <c r="BR409" s="67"/>
      <c r="BS409" s="135"/>
      <c r="BT409" s="134"/>
      <c r="BU409" s="67"/>
      <c r="BV409" s="199"/>
      <c r="BW409" s="280"/>
      <c r="BX409" s="334" t="str">
        <f t="shared" si="52"/>
        <v/>
      </c>
      <c r="BY409" s="134"/>
      <c r="BZ409" s="67"/>
      <c r="CA409" s="67"/>
      <c r="CB409" s="67"/>
      <c r="CC409" s="67"/>
      <c r="CD409" s="252" t="str">
        <f t="shared" si="53"/>
        <v/>
      </c>
      <c r="CE409" s="197" t="str">
        <f t="shared" si="54"/>
        <v/>
      </c>
      <c r="CF409" s="327" t="str">
        <f t="shared" si="55"/>
        <v/>
      </c>
      <c r="CG409" s="72" t="str">
        <f t="shared" si="57"/>
        <v/>
      </c>
      <c r="CH409" s="95"/>
      <c r="CI409" s="27" t="e">
        <f>VLOOKUP(B409,Facility_Information!$B$6:$O$136,14,FALSE)</f>
        <v>#N/A</v>
      </c>
      <c r="CJ409">
        <f t="shared" si="50"/>
        <v>0</v>
      </c>
      <c r="CK409">
        <f t="shared" si="51"/>
        <v>0</v>
      </c>
      <c r="CL409">
        <f>IF(CK409&gt;0,SUM($CK$6:CK409),0)</f>
        <v>0</v>
      </c>
      <c r="CM409" s="182" t="str">
        <f t="shared" si="56"/>
        <v/>
      </c>
    </row>
    <row r="410" spans="1:91" ht="13" x14ac:dyDescent="0.3">
      <c r="A410" s="82"/>
      <c r="B410" s="251"/>
      <c r="C410" s="215"/>
      <c r="D410" s="215"/>
      <c r="E410" s="215"/>
      <c r="F410" s="215"/>
      <c r="G410" s="216"/>
      <c r="H410" s="217"/>
      <c r="I410" s="200"/>
      <c r="J410" s="264"/>
      <c r="K410" s="140"/>
      <c r="L410" s="135"/>
      <c r="M410" s="261"/>
      <c r="N410" s="172"/>
      <c r="O410" s="160"/>
      <c r="P410" s="161"/>
      <c r="Q410" s="141"/>
      <c r="R410" s="170"/>
      <c r="S410" s="140"/>
      <c r="T410" s="67"/>
      <c r="U410" s="67"/>
      <c r="V410" s="135"/>
      <c r="W410" s="140"/>
      <c r="X410" s="135"/>
      <c r="Y410" s="134"/>
      <c r="Z410" s="67"/>
      <c r="AA410" s="67"/>
      <c r="AB410" s="135"/>
      <c r="AC410" s="141"/>
      <c r="AD410" s="115"/>
      <c r="AE410" s="115"/>
      <c r="AF410" s="269"/>
      <c r="AG410" s="134"/>
      <c r="AH410" s="67"/>
      <c r="AI410" s="67"/>
      <c r="AJ410" s="135"/>
      <c r="AK410" s="140"/>
      <c r="AL410" s="215"/>
      <c r="AM410" s="215"/>
      <c r="AN410" s="215"/>
      <c r="AO410" s="215"/>
      <c r="AP410" s="271"/>
      <c r="AQ410" s="273"/>
      <c r="AR410" s="140"/>
      <c r="AS410" s="271"/>
      <c r="AT410" s="140"/>
      <c r="AU410" s="215"/>
      <c r="AV410" s="215"/>
      <c r="AW410" s="215"/>
      <c r="AX410" s="271"/>
      <c r="AY410" s="277"/>
      <c r="AZ410" s="218"/>
      <c r="BA410" s="218"/>
      <c r="BB410" s="332"/>
      <c r="BC410" s="134"/>
      <c r="BD410" s="67"/>
      <c r="BE410" s="199"/>
      <c r="BF410" s="280"/>
      <c r="BG410" s="261"/>
      <c r="BH410" s="271"/>
      <c r="BI410" s="140"/>
      <c r="BJ410" s="271"/>
      <c r="BK410" s="140"/>
      <c r="BL410" s="215"/>
      <c r="BM410" s="215"/>
      <c r="BN410" s="215"/>
      <c r="BO410" s="271"/>
      <c r="BP410" s="134"/>
      <c r="BQ410" s="67"/>
      <c r="BR410" s="67"/>
      <c r="BS410" s="135"/>
      <c r="BT410" s="134"/>
      <c r="BU410" s="67"/>
      <c r="BV410" s="199"/>
      <c r="BW410" s="280"/>
      <c r="BX410" s="334" t="str">
        <f t="shared" si="52"/>
        <v/>
      </c>
      <c r="BY410" s="134"/>
      <c r="BZ410" s="67"/>
      <c r="CA410" s="67"/>
      <c r="CB410" s="67"/>
      <c r="CC410" s="67"/>
      <c r="CD410" s="252" t="str">
        <f t="shared" si="53"/>
        <v/>
      </c>
      <c r="CE410" s="197" t="str">
        <f t="shared" si="54"/>
        <v/>
      </c>
      <c r="CF410" s="327" t="str">
        <f t="shared" si="55"/>
        <v/>
      </c>
      <c r="CG410" s="72" t="str">
        <f t="shared" si="57"/>
        <v/>
      </c>
      <c r="CH410" s="95"/>
      <c r="CI410" s="27" t="e">
        <f>VLOOKUP(B410,Facility_Information!$B$6:$O$136,14,FALSE)</f>
        <v>#N/A</v>
      </c>
      <c r="CJ410">
        <f t="shared" si="50"/>
        <v>0</v>
      </c>
      <c r="CK410">
        <f t="shared" si="51"/>
        <v>0</v>
      </c>
      <c r="CL410">
        <f>IF(CK410&gt;0,SUM($CK$6:CK410),0)</f>
        <v>0</v>
      </c>
      <c r="CM410" s="182" t="str">
        <f t="shared" si="56"/>
        <v/>
      </c>
    </row>
    <row r="411" spans="1:91" ht="13" x14ac:dyDescent="0.3">
      <c r="A411" s="82"/>
      <c r="B411" s="251"/>
      <c r="C411" s="215"/>
      <c r="D411" s="215"/>
      <c r="E411" s="215"/>
      <c r="F411" s="215"/>
      <c r="G411" s="216"/>
      <c r="H411" s="217"/>
      <c r="I411" s="200"/>
      <c r="J411" s="264"/>
      <c r="K411" s="140"/>
      <c r="L411" s="135"/>
      <c r="M411" s="261"/>
      <c r="N411" s="172"/>
      <c r="O411" s="160"/>
      <c r="P411" s="161"/>
      <c r="Q411" s="141"/>
      <c r="R411" s="170"/>
      <c r="S411" s="140"/>
      <c r="T411" s="67"/>
      <c r="U411" s="67"/>
      <c r="V411" s="135"/>
      <c r="W411" s="140"/>
      <c r="X411" s="135"/>
      <c r="Y411" s="134"/>
      <c r="Z411" s="67"/>
      <c r="AA411" s="67"/>
      <c r="AB411" s="135"/>
      <c r="AC411" s="141"/>
      <c r="AD411" s="115"/>
      <c r="AE411" s="115"/>
      <c r="AF411" s="269"/>
      <c r="AG411" s="134"/>
      <c r="AH411" s="67"/>
      <c r="AI411" s="67"/>
      <c r="AJ411" s="135"/>
      <c r="AK411" s="140"/>
      <c r="AL411" s="215"/>
      <c r="AM411" s="215"/>
      <c r="AN411" s="215"/>
      <c r="AO411" s="215"/>
      <c r="AP411" s="271"/>
      <c r="AQ411" s="273"/>
      <c r="AR411" s="140"/>
      <c r="AS411" s="271"/>
      <c r="AT411" s="140"/>
      <c r="AU411" s="215"/>
      <c r="AV411" s="215"/>
      <c r="AW411" s="215"/>
      <c r="AX411" s="271"/>
      <c r="AY411" s="277"/>
      <c r="AZ411" s="218"/>
      <c r="BA411" s="218"/>
      <c r="BB411" s="332"/>
      <c r="BC411" s="134"/>
      <c r="BD411" s="67"/>
      <c r="BE411" s="199"/>
      <c r="BF411" s="280"/>
      <c r="BG411" s="261"/>
      <c r="BH411" s="271"/>
      <c r="BI411" s="140"/>
      <c r="BJ411" s="271"/>
      <c r="BK411" s="140"/>
      <c r="BL411" s="215"/>
      <c r="BM411" s="215"/>
      <c r="BN411" s="215"/>
      <c r="BO411" s="271"/>
      <c r="BP411" s="134"/>
      <c r="BQ411" s="67"/>
      <c r="BR411" s="67"/>
      <c r="BS411" s="135"/>
      <c r="BT411" s="134"/>
      <c r="BU411" s="67"/>
      <c r="BV411" s="199"/>
      <c r="BW411" s="280"/>
      <c r="BX411" s="334" t="str">
        <f t="shared" si="52"/>
        <v/>
      </c>
      <c r="BY411" s="134"/>
      <c r="BZ411" s="67"/>
      <c r="CA411" s="67"/>
      <c r="CB411" s="67"/>
      <c r="CC411" s="67"/>
      <c r="CD411" s="252" t="str">
        <f t="shared" si="53"/>
        <v/>
      </c>
      <c r="CE411" s="197" t="str">
        <f t="shared" si="54"/>
        <v/>
      </c>
      <c r="CF411" s="327" t="str">
        <f t="shared" si="55"/>
        <v/>
      </c>
      <c r="CG411" s="72" t="str">
        <f t="shared" si="57"/>
        <v/>
      </c>
      <c r="CH411" s="95"/>
      <c r="CI411" s="27" t="e">
        <f>VLOOKUP(B411,Facility_Information!$B$6:$O$136,14,FALSE)</f>
        <v>#N/A</v>
      </c>
      <c r="CJ411">
        <f t="shared" si="50"/>
        <v>0</v>
      </c>
      <c r="CK411">
        <f t="shared" si="51"/>
        <v>0</v>
      </c>
      <c r="CL411">
        <f>IF(CK411&gt;0,SUM($CK$6:CK411),0)</f>
        <v>0</v>
      </c>
      <c r="CM411" s="182" t="str">
        <f t="shared" si="56"/>
        <v/>
      </c>
    </row>
    <row r="412" spans="1:91" ht="13" x14ac:dyDescent="0.3">
      <c r="A412" s="82"/>
      <c r="B412" s="251"/>
      <c r="C412" s="215"/>
      <c r="D412" s="215"/>
      <c r="E412" s="215"/>
      <c r="F412" s="215"/>
      <c r="G412" s="216"/>
      <c r="H412" s="217"/>
      <c r="I412" s="200"/>
      <c r="J412" s="264"/>
      <c r="K412" s="140"/>
      <c r="L412" s="135"/>
      <c r="M412" s="261"/>
      <c r="N412" s="172"/>
      <c r="O412" s="160"/>
      <c r="P412" s="161"/>
      <c r="Q412" s="141"/>
      <c r="R412" s="170"/>
      <c r="S412" s="140"/>
      <c r="T412" s="67"/>
      <c r="U412" s="67"/>
      <c r="V412" s="135"/>
      <c r="W412" s="140"/>
      <c r="X412" s="135"/>
      <c r="Y412" s="134"/>
      <c r="Z412" s="67"/>
      <c r="AA412" s="67"/>
      <c r="AB412" s="135"/>
      <c r="AC412" s="141"/>
      <c r="AD412" s="115"/>
      <c r="AE412" s="115"/>
      <c r="AF412" s="269"/>
      <c r="AG412" s="134"/>
      <c r="AH412" s="67"/>
      <c r="AI412" s="67"/>
      <c r="AJ412" s="135"/>
      <c r="AK412" s="140"/>
      <c r="AL412" s="215"/>
      <c r="AM412" s="215"/>
      <c r="AN412" s="215"/>
      <c r="AO412" s="215"/>
      <c r="AP412" s="271"/>
      <c r="AQ412" s="273"/>
      <c r="AR412" s="140"/>
      <c r="AS412" s="271"/>
      <c r="AT412" s="140"/>
      <c r="AU412" s="215"/>
      <c r="AV412" s="215"/>
      <c r="AW412" s="215"/>
      <c r="AX412" s="271"/>
      <c r="AY412" s="277"/>
      <c r="AZ412" s="218"/>
      <c r="BA412" s="218"/>
      <c r="BB412" s="332"/>
      <c r="BC412" s="134"/>
      <c r="BD412" s="67"/>
      <c r="BE412" s="199"/>
      <c r="BF412" s="280"/>
      <c r="BG412" s="261"/>
      <c r="BH412" s="271"/>
      <c r="BI412" s="140"/>
      <c r="BJ412" s="271"/>
      <c r="BK412" s="140"/>
      <c r="BL412" s="215"/>
      <c r="BM412" s="215"/>
      <c r="BN412" s="215"/>
      <c r="BO412" s="271"/>
      <c r="BP412" s="134"/>
      <c r="BQ412" s="67"/>
      <c r="BR412" s="67"/>
      <c r="BS412" s="135"/>
      <c r="BT412" s="134"/>
      <c r="BU412" s="67"/>
      <c r="BV412" s="199"/>
      <c r="BW412" s="280"/>
      <c r="BX412" s="334" t="str">
        <f t="shared" si="52"/>
        <v/>
      </c>
      <c r="BY412" s="134"/>
      <c r="BZ412" s="67"/>
      <c r="CA412" s="67"/>
      <c r="CB412" s="67"/>
      <c r="CC412" s="67"/>
      <c r="CD412" s="252" t="str">
        <f t="shared" si="53"/>
        <v/>
      </c>
      <c r="CE412" s="197" t="str">
        <f t="shared" si="54"/>
        <v/>
      </c>
      <c r="CF412" s="327" t="str">
        <f t="shared" si="55"/>
        <v/>
      </c>
      <c r="CG412" s="72" t="str">
        <f t="shared" si="57"/>
        <v/>
      </c>
      <c r="CH412" s="95"/>
      <c r="CI412" s="27" t="e">
        <f>VLOOKUP(B412,Facility_Information!$B$6:$O$136,14,FALSE)</f>
        <v>#N/A</v>
      </c>
      <c r="CJ412">
        <f t="shared" si="50"/>
        <v>0</v>
      </c>
      <c r="CK412">
        <f t="shared" si="51"/>
        <v>0</v>
      </c>
      <c r="CL412">
        <f>IF(CK412&gt;0,SUM($CK$6:CK412),0)</f>
        <v>0</v>
      </c>
      <c r="CM412" s="182" t="str">
        <f t="shared" si="56"/>
        <v/>
      </c>
    </row>
    <row r="413" spans="1:91" ht="13" x14ac:dyDescent="0.3">
      <c r="A413" s="82"/>
      <c r="B413" s="251"/>
      <c r="C413" s="215"/>
      <c r="D413" s="215"/>
      <c r="E413" s="215"/>
      <c r="F413" s="215"/>
      <c r="G413" s="216"/>
      <c r="H413" s="217"/>
      <c r="I413" s="200"/>
      <c r="J413" s="264"/>
      <c r="K413" s="140"/>
      <c r="L413" s="135"/>
      <c r="M413" s="261"/>
      <c r="N413" s="172"/>
      <c r="O413" s="160"/>
      <c r="P413" s="161"/>
      <c r="Q413" s="141"/>
      <c r="R413" s="170"/>
      <c r="S413" s="140"/>
      <c r="T413" s="67"/>
      <c r="U413" s="67"/>
      <c r="V413" s="135"/>
      <c r="W413" s="140"/>
      <c r="X413" s="135"/>
      <c r="Y413" s="134"/>
      <c r="Z413" s="67"/>
      <c r="AA413" s="67"/>
      <c r="AB413" s="135"/>
      <c r="AC413" s="141"/>
      <c r="AD413" s="115"/>
      <c r="AE413" s="115"/>
      <c r="AF413" s="269"/>
      <c r="AG413" s="134"/>
      <c r="AH413" s="67"/>
      <c r="AI413" s="67"/>
      <c r="AJ413" s="135"/>
      <c r="AK413" s="140"/>
      <c r="AL413" s="215"/>
      <c r="AM413" s="215"/>
      <c r="AN413" s="215"/>
      <c r="AO413" s="215"/>
      <c r="AP413" s="271"/>
      <c r="AQ413" s="273"/>
      <c r="AR413" s="140"/>
      <c r="AS413" s="271"/>
      <c r="AT413" s="140"/>
      <c r="AU413" s="215"/>
      <c r="AV413" s="215"/>
      <c r="AW413" s="215"/>
      <c r="AX413" s="271"/>
      <c r="AY413" s="277"/>
      <c r="AZ413" s="218"/>
      <c r="BA413" s="218"/>
      <c r="BB413" s="332"/>
      <c r="BC413" s="134"/>
      <c r="BD413" s="67"/>
      <c r="BE413" s="199"/>
      <c r="BF413" s="280"/>
      <c r="BG413" s="261"/>
      <c r="BH413" s="271"/>
      <c r="BI413" s="140"/>
      <c r="BJ413" s="271"/>
      <c r="BK413" s="140"/>
      <c r="BL413" s="215"/>
      <c r="BM413" s="215"/>
      <c r="BN413" s="215"/>
      <c r="BO413" s="271"/>
      <c r="BP413" s="134"/>
      <c r="BQ413" s="67"/>
      <c r="BR413" s="67"/>
      <c r="BS413" s="135"/>
      <c r="BT413" s="134"/>
      <c r="BU413" s="67"/>
      <c r="BV413" s="199"/>
      <c r="BW413" s="280"/>
      <c r="BX413" s="334" t="str">
        <f t="shared" si="52"/>
        <v/>
      </c>
      <c r="BY413" s="134"/>
      <c r="BZ413" s="67"/>
      <c r="CA413" s="67"/>
      <c r="CB413" s="67"/>
      <c r="CC413" s="67"/>
      <c r="CD413" s="252" t="str">
        <f t="shared" si="53"/>
        <v/>
      </c>
      <c r="CE413" s="197" t="str">
        <f t="shared" si="54"/>
        <v/>
      </c>
      <c r="CF413" s="327" t="str">
        <f t="shared" si="55"/>
        <v/>
      </c>
      <c r="CG413" s="72" t="str">
        <f t="shared" si="57"/>
        <v/>
      </c>
      <c r="CH413" s="95"/>
      <c r="CI413" s="27" t="e">
        <f>VLOOKUP(B413,Facility_Information!$B$6:$O$136,14,FALSE)</f>
        <v>#N/A</v>
      </c>
      <c r="CJ413">
        <f t="shared" si="50"/>
        <v>0</v>
      </c>
      <c r="CK413">
        <f t="shared" si="51"/>
        <v>0</v>
      </c>
      <c r="CL413">
        <f>IF(CK413&gt;0,SUM($CK$6:CK413),0)</f>
        <v>0</v>
      </c>
      <c r="CM413" s="182" t="str">
        <f t="shared" si="56"/>
        <v/>
      </c>
    </row>
    <row r="414" spans="1:91" ht="13" x14ac:dyDescent="0.3">
      <c r="A414" s="82"/>
      <c r="B414" s="251"/>
      <c r="C414" s="215"/>
      <c r="D414" s="215"/>
      <c r="E414" s="215"/>
      <c r="F414" s="215"/>
      <c r="G414" s="216"/>
      <c r="H414" s="217"/>
      <c r="I414" s="200"/>
      <c r="J414" s="264"/>
      <c r="K414" s="140"/>
      <c r="L414" s="135"/>
      <c r="M414" s="261"/>
      <c r="N414" s="172"/>
      <c r="O414" s="160"/>
      <c r="P414" s="161"/>
      <c r="Q414" s="141"/>
      <c r="R414" s="170"/>
      <c r="S414" s="140"/>
      <c r="T414" s="67"/>
      <c r="U414" s="67"/>
      <c r="V414" s="135"/>
      <c r="W414" s="140"/>
      <c r="X414" s="135"/>
      <c r="Y414" s="134"/>
      <c r="Z414" s="67"/>
      <c r="AA414" s="67"/>
      <c r="AB414" s="135"/>
      <c r="AC414" s="141"/>
      <c r="AD414" s="115"/>
      <c r="AE414" s="115"/>
      <c r="AF414" s="269"/>
      <c r="AG414" s="134"/>
      <c r="AH414" s="67"/>
      <c r="AI414" s="67"/>
      <c r="AJ414" s="135"/>
      <c r="AK414" s="140"/>
      <c r="AL414" s="215"/>
      <c r="AM414" s="215"/>
      <c r="AN414" s="215"/>
      <c r="AO414" s="215"/>
      <c r="AP414" s="271"/>
      <c r="AQ414" s="273"/>
      <c r="AR414" s="140"/>
      <c r="AS414" s="271"/>
      <c r="AT414" s="140"/>
      <c r="AU414" s="215"/>
      <c r="AV414" s="215"/>
      <c r="AW414" s="215"/>
      <c r="AX414" s="271"/>
      <c r="AY414" s="277"/>
      <c r="AZ414" s="218"/>
      <c r="BA414" s="218"/>
      <c r="BB414" s="332"/>
      <c r="BC414" s="134"/>
      <c r="BD414" s="67"/>
      <c r="BE414" s="199"/>
      <c r="BF414" s="280"/>
      <c r="BG414" s="261"/>
      <c r="BH414" s="271"/>
      <c r="BI414" s="140"/>
      <c r="BJ414" s="271"/>
      <c r="BK414" s="140"/>
      <c r="BL414" s="215"/>
      <c r="BM414" s="215"/>
      <c r="BN414" s="215"/>
      <c r="BO414" s="271"/>
      <c r="BP414" s="134"/>
      <c r="BQ414" s="67"/>
      <c r="BR414" s="67"/>
      <c r="BS414" s="135"/>
      <c r="BT414" s="134"/>
      <c r="BU414" s="67"/>
      <c r="BV414" s="199"/>
      <c r="BW414" s="280"/>
      <c r="BX414" s="334" t="str">
        <f t="shared" si="52"/>
        <v/>
      </c>
      <c r="BY414" s="134"/>
      <c r="BZ414" s="67"/>
      <c r="CA414" s="67"/>
      <c r="CB414" s="67"/>
      <c r="CC414" s="67"/>
      <c r="CD414" s="252" t="str">
        <f t="shared" si="53"/>
        <v/>
      </c>
      <c r="CE414" s="197" t="str">
        <f t="shared" si="54"/>
        <v/>
      </c>
      <c r="CF414" s="327" t="str">
        <f t="shared" si="55"/>
        <v/>
      </c>
      <c r="CG414" s="72" t="str">
        <f t="shared" si="57"/>
        <v/>
      </c>
      <c r="CH414" s="95"/>
      <c r="CI414" s="27" t="e">
        <f>VLOOKUP(B414,Facility_Information!$B$6:$O$136,14,FALSE)</f>
        <v>#N/A</v>
      </c>
      <c r="CJ414">
        <f t="shared" si="50"/>
        <v>0</v>
      </c>
      <c r="CK414">
        <f t="shared" si="51"/>
        <v>0</v>
      </c>
      <c r="CL414">
        <f>IF(CK414&gt;0,SUM($CK$6:CK414),0)</f>
        <v>0</v>
      </c>
      <c r="CM414" s="182" t="str">
        <f t="shared" si="56"/>
        <v/>
      </c>
    </row>
    <row r="415" spans="1:91" ht="13" x14ac:dyDescent="0.3">
      <c r="A415" s="82"/>
      <c r="B415" s="251"/>
      <c r="C415" s="215"/>
      <c r="D415" s="215"/>
      <c r="E415" s="215"/>
      <c r="F415" s="215"/>
      <c r="G415" s="216"/>
      <c r="H415" s="217"/>
      <c r="I415" s="200"/>
      <c r="J415" s="264"/>
      <c r="K415" s="140"/>
      <c r="L415" s="135"/>
      <c r="M415" s="261"/>
      <c r="N415" s="172"/>
      <c r="O415" s="160"/>
      <c r="P415" s="161"/>
      <c r="Q415" s="141"/>
      <c r="R415" s="170"/>
      <c r="S415" s="140"/>
      <c r="T415" s="67"/>
      <c r="U415" s="67"/>
      <c r="V415" s="135"/>
      <c r="W415" s="140"/>
      <c r="X415" s="135"/>
      <c r="Y415" s="134"/>
      <c r="Z415" s="67"/>
      <c r="AA415" s="67"/>
      <c r="AB415" s="135"/>
      <c r="AC415" s="141"/>
      <c r="AD415" s="115"/>
      <c r="AE415" s="115"/>
      <c r="AF415" s="269"/>
      <c r="AG415" s="134"/>
      <c r="AH415" s="67"/>
      <c r="AI415" s="67"/>
      <c r="AJ415" s="135"/>
      <c r="AK415" s="140"/>
      <c r="AL415" s="215"/>
      <c r="AM415" s="215"/>
      <c r="AN415" s="215"/>
      <c r="AO415" s="215"/>
      <c r="AP415" s="271"/>
      <c r="AQ415" s="273"/>
      <c r="AR415" s="140"/>
      <c r="AS415" s="271"/>
      <c r="AT415" s="140"/>
      <c r="AU415" s="215"/>
      <c r="AV415" s="215"/>
      <c r="AW415" s="215"/>
      <c r="AX415" s="271"/>
      <c r="AY415" s="277"/>
      <c r="AZ415" s="218"/>
      <c r="BA415" s="218"/>
      <c r="BB415" s="332"/>
      <c r="BC415" s="134"/>
      <c r="BD415" s="67"/>
      <c r="BE415" s="199"/>
      <c r="BF415" s="280"/>
      <c r="BG415" s="261"/>
      <c r="BH415" s="271"/>
      <c r="BI415" s="140"/>
      <c r="BJ415" s="271"/>
      <c r="BK415" s="140"/>
      <c r="BL415" s="215"/>
      <c r="BM415" s="215"/>
      <c r="BN415" s="215"/>
      <c r="BO415" s="271"/>
      <c r="BP415" s="134"/>
      <c r="BQ415" s="67"/>
      <c r="BR415" s="67"/>
      <c r="BS415" s="135"/>
      <c r="BT415" s="134"/>
      <c r="BU415" s="67"/>
      <c r="BV415" s="199"/>
      <c r="BW415" s="280"/>
      <c r="BX415" s="334" t="str">
        <f t="shared" si="52"/>
        <v/>
      </c>
      <c r="BY415" s="134"/>
      <c r="BZ415" s="67"/>
      <c r="CA415" s="67"/>
      <c r="CB415" s="67"/>
      <c r="CC415" s="67"/>
      <c r="CD415" s="252" t="str">
        <f t="shared" si="53"/>
        <v/>
      </c>
      <c r="CE415" s="197" t="str">
        <f t="shared" si="54"/>
        <v/>
      </c>
      <c r="CF415" s="327" t="str">
        <f t="shared" si="55"/>
        <v/>
      </c>
      <c r="CG415" s="72" t="str">
        <f t="shared" si="57"/>
        <v/>
      </c>
      <c r="CH415" s="95"/>
      <c r="CI415" s="27" t="e">
        <f>VLOOKUP(B415,Facility_Information!$B$6:$O$136,14,FALSE)</f>
        <v>#N/A</v>
      </c>
      <c r="CJ415">
        <f t="shared" si="50"/>
        <v>0</v>
      </c>
      <c r="CK415">
        <f t="shared" si="51"/>
        <v>0</v>
      </c>
      <c r="CL415">
        <f>IF(CK415&gt;0,SUM($CK$6:CK415),0)</f>
        <v>0</v>
      </c>
      <c r="CM415" s="182" t="str">
        <f t="shared" si="56"/>
        <v/>
      </c>
    </row>
    <row r="416" spans="1:91" ht="13" x14ac:dyDescent="0.3">
      <c r="A416" s="82"/>
      <c r="B416" s="251"/>
      <c r="C416" s="215"/>
      <c r="D416" s="215"/>
      <c r="E416" s="215"/>
      <c r="F416" s="215"/>
      <c r="G416" s="216"/>
      <c r="H416" s="217"/>
      <c r="I416" s="200"/>
      <c r="J416" s="264"/>
      <c r="K416" s="140"/>
      <c r="L416" s="135"/>
      <c r="M416" s="261"/>
      <c r="N416" s="172"/>
      <c r="O416" s="160"/>
      <c r="P416" s="161"/>
      <c r="Q416" s="141"/>
      <c r="R416" s="170"/>
      <c r="S416" s="140"/>
      <c r="T416" s="67"/>
      <c r="U416" s="67"/>
      <c r="V416" s="135"/>
      <c r="W416" s="140"/>
      <c r="X416" s="135"/>
      <c r="Y416" s="134"/>
      <c r="Z416" s="67"/>
      <c r="AA416" s="67"/>
      <c r="AB416" s="135"/>
      <c r="AC416" s="141"/>
      <c r="AD416" s="115"/>
      <c r="AE416" s="115"/>
      <c r="AF416" s="269"/>
      <c r="AG416" s="134"/>
      <c r="AH416" s="67"/>
      <c r="AI416" s="67"/>
      <c r="AJ416" s="135"/>
      <c r="AK416" s="140"/>
      <c r="AL416" s="215"/>
      <c r="AM416" s="215"/>
      <c r="AN416" s="215"/>
      <c r="AO416" s="215"/>
      <c r="AP416" s="271"/>
      <c r="AQ416" s="273"/>
      <c r="AR416" s="140"/>
      <c r="AS416" s="271"/>
      <c r="AT416" s="140"/>
      <c r="AU416" s="215"/>
      <c r="AV416" s="215"/>
      <c r="AW416" s="215"/>
      <c r="AX416" s="271"/>
      <c r="AY416" s="277"/>
      <c r="AZ416" s="218"/>
      <c r="BA416" s="218"/>
      <c r="BB416" s="332"/>
      <c r="BC416" s="134"/>
      <c r="BD416" s="67"/>
      <c r="BE416" s="199"/>
      <c r="BF416" s="280"/>
      <c r="BG416" s="261"/>
      <c r="BH416" s="271"/>
      <c r="BI416" s="140"/>
      <c r="BJ416" s="271"/>
      <c r="BK416" s="140"/>
      <c r="BL416" s="215"/>
      <c r="BM416" s="215"/>
      <c r="BN416" s="215"/>
      <c r="BO416" s="271"/>
      <c r="BP416" s="134"/>
      <c r="BQ416" s="67"/>
      <c r="BR416" s="67"/>
      <c r="BS416" s="135"/>
      <c r="BT416" s="134"/>
      <c r="BU416" s="67"/>
      <c r="BV416" s="199"/>
      <c r="BW416" s="280"/>
      <c r="BX416" s="334" t="str">
        <f t="shared" si="52"/>
        <v/>
      </c>
      <c r="BY416" s="134"/>
      <c r="BZ416" s="67"/>
      <c r="CA416" s="67"/>
      <c r="CB416" s="67"/>
      <c r="CC416" s="67"/>
      <c r="CD416" s="252" t="str">
        <f t="shared" si="53"/>
        <v/>
      </c>
      <c r="CE416" s="197" t="str">
        <f t="shared" si="54"/>
        <v/>
      </c>
      <c r="CF416" s="327" t="str">
        <f t="shared" si="55"/>
        <v/>
      </c>
      <c r="CG416" s="72" t="str">
        <f t="shared" si="57"/>
        <v/>
      </c>
      <c r="CH416" s="95"/>
      <c r="CI416" s="27" t="e">
        <f>VLOOKUP(B416,Facility_Information!$B$6:$O$136,14,FALSE)</f>
        <v>#N/A</v>
      </c>
      <c r="CJ416">
        <f t="shared" si="50"/>
        <v>0</v>
      </c>
      <c r="CK416">
        <f t="shared" si="51"/>
        <v>0</v>
      </c>
      <c r="CL416">
        <f>IF(CK416&gt;0,SUM($CK$6:CK416),0)</f>
        <v>0</v>
      </c>
      <c r="CM416" s="182" t="str">
        <f t="shared" si="56"/>
        <v/>
      </c>
    </row>
    <row r="417" spans="1:91" ht="13" x14ac:dyDescent="0.3">
      <c r="A417" s="82"/>
      <c r="B417" s="251"/>
      <c r="C417" s="215"/>
      <c r="D417" s="215"/>
      <c r="E417" s="215"/>
      <c r="F417" s="215"/>
      <c r="G417" s="216"/>
      <c r="H417" s="217"/>
      <c r="I417" s="200"/>
      <c r="J417" s="264"/>
      <c r="K417" s="140"/>
      <c r="L417" s="135"/>
      <c r="M417" s="261"/>
      <c r="N417" s="172"/>
      <c r="O417" s="160"/>
      <c r="P417" s="161"/>
      <c r="Q417" s="141"/>
      <c r="R417" s="170"/>
      <c r="S417" s="140"/>
      <c r="T417" s="67"/>
      <c r="U417" s="67"/>
      <c r="V417" s="135"/>
      <c r="W417" s="140"/>
      <c r="X417" s="135"/>
      <c r="Y417" s="134"/>
      <c r="Z417" s="67"/>
      <c r="AA417" s="67"/>
      <c r="AB417" s="135"/>
      <c r="AC417" s="141"/>
      <c r="AD417" s="115"/>
      <c r="AE417" s="115"/>
      <c r="AF417" s="269"/>
      <c r="AG417" s="134"/>
      <c r="AH417" s="67"/>
      <c r="AI417" s="67"/>
      <c r="AJ417" s="135"/>
      <c r="AK417" s="140"/>
      <c r="AL417" s="215"/>
      <c r="AM417" s="215"/>
      <c r="AN417" s="215"/>
      <c r="AO417" s="215"/>
      <c r="AP417" s="271"/>
      <c r="AQ417" s="273"/>
      <c r="AR417" s="140"/>
      <c r="AS417" s="271"/>
      <c r="AT417" s="140"/>
      <c r="AU417" s="215"/>
      <c r="AV417" s="215"/>
      <c r="AW417" s="215"/>
      <c r="AX417" s="271"/>
      <c r="AY417" s="277"/>
      <c r="AZ417" s="218"/>
      <c r="BA417" s="218"/>
      <c r="BB417" s="332"/>
      <c r="BC417" s="134"/>
      <c r="BD417" s="67"/>
      <c r="BE417" s="199"/>
      <c r="BF417" s="280"/>
      <c r="BG417" s="261"/>
      <c r="BH417" s="271"/>
      <c r="BI417" s="140"/>
      <c r="BJ417" s="271"/>
      <c r="BK417" s="140"/>
      <c r="BL417" s="215"/>
      <c r="BM417" s="215"/>
      <c r="BN417" s="215"/>
      <c r="BO417" s="271"/>
      <c r="BP417" s="134"/>
      <c r="BQ417" s="67"/>
      <c r="BR417" s="67"/>
      <c r="BS417" s="135"/>
      <c r="BT417" s="134"/>
      <c r="BU417" s="67"/>
      <c r="BV417" s="199"/>
      <c r="BW417" s="280"/>
      <c r="BX417" s="334" t="str">
        <f t="shared" si="52"/>
        <v/>
      </c>
      <c r="BY417" s="134"/>
      <c r="BZ417" s="67"/>
      <c r="CA417" s="67"/>
      <c r="CB417" s="67"/>
      <c r="CC417" s="67"/>
      <c r="CD417" s="252" t="str">
        <f t="shared" si="53"/>
        <v/>
      </c>
      <c r="CE417" s="197" t="str">
        <f t="shared" si="54"/>
        <v/>
      </c>
      <c r="CF417" s="327" t="str">
        <f t="shared" si="55"/>
        <v/>
      </c>
      <c r="CG417" s="72" t="str">
        <f t="shared" si="57"/>
        <v/>
      </c>
      <c r="CH417" s="95"/>
      <c r="CI417" s="27" t="e">
        <f>VLOOKUP(B417,Facility_Information!$B$6:$O$136,14,FALSE)</f>
        <v>#N/A</v>
      </c>
      <c r="CJ417">
        <f t="shared" si="50"/>
        <v>0</v>
      </c>
      <c r="CK417">
        <f t="shared" si="51"/>
        <v>0</v>
      </c>
      <c r="CL417">
        <f>IF(CK417&gt;0,SUM($CK$6:CK417),0)</f>
        <v>0</v>
      </c>
      <c r="CM417" s="182" t="str">
        <f t="shared" si="56"/>
        <v/>
      </c>
    </row>
    <row r="418" spans="1:91" ht="13" x14ac:dyDescent="0.3">
      <c r="A418" s="82"/>
      <c r="B418" s="251"/>
      <c r="C418" s="215"/>
      <c r="D418" s="215"/>
      <c r="E418" s="215"/>
      <c r="F418" s="215"/>
      <c r="G418" s="216"/>
      <c r="H418" s="217"/>
      <c r="I418" s="200"/>
      <c r="J418" s="264"/>
      <c r="K418" s="140"/>
      <c r="L418" s="135"/>
      <c r="M418" s="261"/>
      <c r="N418" s="172"/>
      <c r="O418" s="160"/>
      <c r="P418" s="161"/>
      <c r="Q418" s="141"/>
      <c r="R418" s="170"/>
      <c r="S418" s="140"/>
      <c r="T418" s="67"/>
      <c r="U418" s="67"/>
      <c r="V418" s="135"/>
      <c r="W418" s="140"/>
      <c r="X418" s="135"/>
      <c r="Y418" s="134"/>
      <c r="Z418" s="67"/>
      <c r="AA418" s="67"/>
      <c r="AB418" s="135"/>
      <c r="AC418" s="141"/>
      <c r="AD418" s="115"/>
      <c r="AE418" s="115"/>
      <c r="AF418" s="269"/>
      <c r="AG418" s="134"/>
      <c r="AH418" s="67"/>
      <c r="AI418" s="67"/>
      <c r="AJ418" s="135"/>
      <c r="AK418" s="140"/>
      <c r="AL418" s="215"/>
      <c r="AM418" s="215"/>
      <c r="AN418" s="215"/>
      <c r="AO418" s="215"/>
      <c r="AP418" s="271"/>
      <c r="AQ418" s="273"/>
      <c r="AR418" s="140"/>
      <c r="AS418" s="271"/>
      <c r="AT418" s="140"/>
      <c r="AU418" s="215"/>
      <c r="AV418" s="215"/>
      <c r="AW418" s="215"/>
      <c r="AX418" s="271"/>
      <c r="AY418" s="277"/>
      <c r="AZ418" s="218"/>
      <c r="BA418" s="218"/>
      <c r="BB418" s="332"/>
      <c r="BC418" s="134"/>
      <c r="BD418" s="67"/>
      <c r="BE418" s="199"/>
      <c r="BF418" s="280"/>
      <c r="BG418" s="261"/>
      <c r="BH418" s="271"/>
      <c r="BI418" s="140"/>
      <c r="BJ418" s="271"/>
      <c r="BK418" s="140"/>
      <c r="BL418" s="215"/>
      <c r="BM418" s="215"/>
      <c r="BN418" s="215"/>
      <c r="BO418" s="271"/>
      <c r="BP418" s="134"/>
      <c r="BQ418" s="67"/>
      <c r="BR418" s="67"/>
      <c r="BS418" s="135"/>
      <c r="BT418" s="134"/>
      <c r="BU418" s="67"/>
      <c r="BV418" s="199"/>
      <c r="BW418" s="280"/>
      <c r="BX418" s="334" t="str">
        <f t="shared" si="52"/>
        <v/>
      </c>
      <c r="BY418" s="134"/>
      <c r="BZ418" s="67"/>
      <c r="CA418" s="67"/>
      <c r="CB418" s="67"/>
      <c r="CC418" s="67"/>
      <c r="CD418" s="252" t="str">
        <f t="shared" si="53"/>
        <v/>
      </c>
      <c r="CE418" s="197" t="str">
        <f t="shared" si="54"/>
        <v/>
      </c>
      <c r="CF418" s="327" t="str">
        <f t="shared" si="55"/>
        <v/>
      </c>
      <c r="CG418" s="72" t="str">
        <f t="shared" si="57"/>
        <v/>
      </c>
      <c r="CH418" s="95"/>
      <c r="CI418" s="27" t="e">
        <f>VLOOKUP(B418,Facility_Information!$B$6:$O$136,14,FALSE)</f>
        <v>#N/A</v>
      </c>
      <c r="CJ418">
        <f t="shared" si="50"/>
        <v>0</v>
      </c>
      <c r="CK418">
        <f t="shared" si="51"/>
        <v>0</v>
      </c>
      <c r="CL418">
        <f>IF(CK418&gt;0,SUM($CK$6:CK418),0)</f>
        <v>0</v>
      </c>
      <c r="CM418" s="182" t="str">
        <f t="shared" si="56"/>
        <v/>
      </c>
    </row>
    <row r="419" spans="1:91" ht="13" x14ac:dyDescent="0.3">
      <c r="A419" s="82"/>
      <c r="B419" s="251"/>
      <c r="C419" s="215"/>
      <c r="D419" s="215"/>
      <c r="E419" s="215"/>
      <c r="F419" s="215"/>
      <c r="G419" s="216"/>
      <c r="H419" s="217"/>
      <c r="I419" s="200"/>
      <c r="J419" s="264"/>
      <c r="K419" s="140"/>
      <c r="L419" s="135"/>
      <c r="M419" s="261"/>
      <c r="N419" s="172"/>
      <c r="O419" s="160"/>
      <c r="P419" s="161"/>
      <c r="Q419" s="141"/>
      <c r="R419" s="170"/>
      <c r="S419" s="140"/>
      <c r="T419" s="67"/>
      <c r="U419" s="67"/>
      <c r="V419" s="135"/>
      <c r="W419" s="140"/>
      <c r="X419" s="135"/>
      <c r="Y419" s="134"/>
      <c r="Z419" s="67"/>
      <c r="AA419" s="67"/>
      <c r="AB419" s="135"/>
      <c r="AC419" s="141"/>
      <c r="AD419" s="115"/>
      <c r="AE419" s="115"/>
      <c r="AF419" s="269"/>
      <c r="AG419" s="134"/>
      <c r="AH419" s="67"/>
      <c r="AI419" s="67"/>
      <c r="AJ419" s="135"/>
      <c r="AK419" s="140"/>
      <c r="AL419" s="215"/>
      <c r="AM419" s="215"/>
      <c r="AN419" s="215"/>
      <c r="AO419" s="215"/>
      <c r="AP419" s="271"/>
      <c r="AQ419" s="273"/>
      <c r="AR419" s="140"/>
      <c r="AS419" s="271"/>
      <c r="AT419" s="140"/>
      <c r="AU419" s="215"/>
      <c r="AV419" s="215"/>
      <c r="AW419" s="215"/>
      <c r="AX419" s="271"/>
      <c r="AY419" s="277"/>
      <c r="AZ419" s="218"/>
      <c r="BA419" s="218"/>
      <c r="BB419" s="332"/>
      <c r="BC419" s="134"/>
      <c r="BD419" s="67"/>
      <c r="BE419" s="199"/>
      <c r="BF419" s="280"/>
      <c r="BG419" s="261"/>
      <c r="BH419" s="271"/>
      <c r="BI419" s="140"/>
      <c r="BJ419" s="271"/>
      <c r="BK419" s="140"/>
      <c r="BL419" s="215"/>
      <c r="BM419" s="215"/>
      <c r="BN419" s="215"/>
      <c r="BO419" s="271"/>
      <c r="BP419" s="134"/>
      <c r="BQ419" s="67"/>
      <c r="BR419" s="67"/>
      <c r="BS419" s="135"/>
      <c r="BT419" s="134"/>
      <c r="BU419" s="67"/>
      <c r="BV419" s="199"/>
      <c r="BW419" s="280"/>
      <c r="BX419" s="334" t="str">
        <f t="shared" si="52"/>
        <v/>
      </c>
      <c r="BY419" s="134"/>
      <c r="BZ419" s="67"/>
      <c r="CA419" s="67"/>
      <c r="CB419" s="67"/>
      <c r="CC419" s="67"/>
      <c r="CD419" s="252" t="str">
        <f t="shared" si="53"/>
        <v/>
      </c>
      <c r="CE419" s="197" t="str">
        <f t="shared" si="54"/>
        <v/>
      </c>
      <c r="CF419" s="327" t="str">
        <f t="shared" si="55"/>
        <v/>
      </c>
      <c r="CG419" s="72" t="str">
        <f t="shared" si="57"/>
        <v/>
      </c>
      <c r="CH419" s="95"/>
      <c r="CI419" s="27" t="e">
        <f>VLOOKUP(B419,Facility_Information!$B$6:$O$136,14,FALSE)</f>
        <v>#N/A</v>
      </c>
      <c r="CJ419">
        <f t="shared" si="50"/>
        <v>0</v>
      </c>
      <c r="CK419">
        <f t="shared" si="51"/>
        <v>0</v>
      </c>
      <c r="CL419">
        <f>IF(CK419&gt;0,SUM($CK$6:CK419),0)</f>
        <v>0</v>
      </c>
      <c r="CM419" s="182" t="str">
        <f t="shared" si="56"/>
        <v/>
      </c>
    </row>
    <row r="420" spans="1:91" ht="13" x14ac:dyDescent="0.3">
      <c r="A420" s="82"/>
      <c r="B420" s="251"/>
      <c r="C420" s="215"/>
      <c r="D420" s="215"/>
      <c r="E420" s="215"/>
      <c r="F420" s="215"/>
      <c r="G420" s="216"/>
      <c r="H420" s="217"/>
      <c r="I420" s="200"/>
      <c r="J420" s="264"/>
      <c r="K420" s="140"/>
      <c r="L420" s="135"/>
      <c r="M420" s="261"/>
      <c r="N420" s="172"/>
      <c r="O420" s="160"/>
      <c r="P420" s="161"/>
      <c r="Q420" s="141"/>
      <c r="R420" s="170"/>
      <c r="S420" s="140"/>
      <c r="T420" s="67"/>
      <c r="U420" s="67"/>
      <c r="V420" s="135"/>
      <c r="W420" s="140"/>
      <c r="X420" s="135"/>
      <c r="Y420" s="134"/>
      <c r="Z420" s="67"/>
      <c r="AA420" s="67"/>
      <c r="AB420" s="135"/>
      <c r="AC420" s="141"/>
      <c r="AD420" s="115"/>
      <c r="AE420" s="115"/>
      <c r="AF420" s="269"/>
      <c r="AG420" s="134"/>
      <c r="AH420" s="67"/>
      <c r="AI420" s="67"/>
      <c r="AJ420" s="135"/>
      <c r="AK420" s="140"/>
      <c r="AL420" s="215"/>
      <c r="AM420" s="215"/>
      <c r="AN420" s="215"/>
      <c r="AO420" s="215"/>
      <c r="AP420" s="271"/>
      <c r="AQ420" s="273"/>
      <c r="AR420" s="140"/>
      <c r="AS420" s="271"/>
      <c r="AT420" s="140"/>
      <c r="AU420" s="215"/>
      <c r="AV420" s="215"/>
      <c r="AW420" s="215"/>
      <c r="AX420" s="271"/>
      <c r="AY420" s="277"/>
      <c r="AZ420" s="218"/>
      <c r="BA420" s="218"/>
      <c r="BB420" s="332"/>
      <c r="BC420" s="134"/>
      <c r="BD420" s="67"/>
      <c r="BE420" s="199"/>
      <c r="BF420" s="280"/>
      <c r="BG420" s="261"/>
      <c r="BH420" s="271"/>
      <c r="BI420" s="140"/>
      <c r="BJ420" s="271"/>
      <c r="BK420" s="140"/>
      <c r="BL420" s="215"/>
      <c r="BM420" s="215"/>
      <c r="BN420" s="215"/>
      <c r="BO420" s="271"/>
      <c r="BP420" s="134"/>
      <c r="BQ420" s="67"/>
      <c r="BR420" s="67"/>
      <c r="BS420" s="135"/>
      <c r="BT420" s="134"/>
      <c r="BU420" s="67"/>
      <c r="BV420" s="199"/>
      <c r="BW420" s="280"/>
      <c r="BX420" s="334" t="str">
        <f t="shared" si="52"/>
        <v/>
      </c>
      <c r="BY420" s="134"/>
      <c r="BZ420" s="67"/>
      <c r="CA420" s="67"/>
      <c r="CB420" s="67"/>
      <c r="CC420" s="67"/>
      <c r="CD420" s="252" t="str">
        <f t="shared" si="53"/>
        <v/>
      </c>
      <c r="CE420" s="197" t="str">
        <f t="shared" si="54"/>
        <v/>
      </c>
      <c r="CF420" s="327" t="str">
        <f t="shared" si="55"/>
        <v/>
      </c>
      <c r="CG420" s="72" t="str">
        <f t="shared" si="57"/>
        <v/>
      </c>
      <c r="CH420" s="95"/>
      <c r="CI420" s="27" t="e">
        <f>VLOOKUP(B420,Facility_Information!$B$6:$O$136,14,FALSE)</f>
        <v>#N/A</v>
      </c>
      <c r="CJ420">
        <f t="shared" si="50"/>
        <v>0</v>
      </c>
      <c r="CK420">
        <f t="shared" si="51"/>
        <v>0</v>
      </c>
      <c r="CL420">
        <f>IF(CK420&gt;0,SUM($CK$6:CK420),0)</f>
        <v>0</v>
      </c>
      <c r="CM420" s="182" t="str">
        <f t="shared" si="56"/>
        <v/>
      </c>
    </row>
    <row r="421" spans="1:91" ht="13" x14ac:dyDescent="0.3">
      <c r="A421" s="82"/>
      <c r="B421" s="251"/>
      <c r="C421" s="215"/>
      <c r="D421" s="215"/>
      <c r="E421" s="215"/>
      <c r="F421" s="215"/>
      <c r="G421" s="216"/>
      <c r="H421" s="217"/>
      <c r="I421" s="200"/>
      <c r="J421" s="264"/>
      <c r="K421" s="140"/>
      <c r="L421" s="135"/>
      <c r="M421" s="261"/>
      <c r="N421" s="172"/>
      <c r="O421" s="160"/>
      <c r="P421" s="161"/>
      <c r="Q421" s="141"/>
      <c r="R421" s="170"/>
      <c r="S421" s="140"/>
      <c r="T421" s="67"/>
      <c r="U421" s="67"/>
      <c r="V421" s="135"/>
      <c r="W421" s="140"/>
      <c r="X421" s="135"/>
      <c r="Y421" s="134"/>
      <c r="Z421" s="67"/>
      <c r="AA421" s="67"/>
      <c r="AB421" s="135"/>
      <c r="AC421" s="141"/>
      <c r="AD421" s="115"/>
      <c r="AE421" s="115"/>
      <c r="AF421" s="269"/>
      <c r="AG421" s="134"/>
      <c r="AH421" s="67"/>
      <c r="AI421" s="67"/>
      <c r="AJ421" s="135"/>
      <c r="AK421" s="140"/>
      <c r="AL421" s="215"/>
      <c r="AM421" s="215"/>
      <c r="AN421" s="215"/>
      <c r="AO421" s="215"/>
      <c r="AP421" s="271"/>
      <c r="AQ421" s="273"/>
      <c r="AR421" s="140"/>
      <c r="AS421" s="271"/>
      <c r="AT421" s="140"/>
      <c r="AU421" s="215"/>
      <c r="AV421" s="215"/>
      <c r="AW421" s="215"/>
      <c r="AX421" s="271"/>
      <c r="AY421" s="277"/>
      <c r="AZ421" s="218"/>
      <c r="BA421" s="218"/>
      <c r="BB421" s="332"/>
      <c r="BC421" s="134"/>
      <c r="BD421" s="67"/>
      <c r="BE421" s="199"/>
      <c r="BF421" s="280"/>
      <c r="BG421" s="261"/>
      <c r="BH421" s="271"/>
      <c r="BI421" s="140"/>
      <c r="BJ421" s="271"/>
      <c r="BK421" s="140"/>
      <c r="BL421" s="215"/>
      <c r="BM421" s="215"/>
      <c r="BN421" s="215"/>
      <c r="BO421" s="271"/>
      <c r="BP421" s="134"/>
      <c r="BQ421" s="67"/>
      <c r="BR421" s="67"/>
      <c r="BS421" s="135"/>
      <c r="BT421" s="134"/>
      <c r="BU421" s="67"/>
      <c r="BV421" s="199"/>
      <c r="BW421" s="280"/>
      <c r="BX421" s="334" t="str">
        <f t="shared" si="52"/>
        <v/>
      </c>
      <c r="BY421" s="134"/>
      <c r="BZ421" s="67"/>
      <c r="CA421" s="67"/>
      <c r="CB421" s="67"/>
      <c r="CC421" s="67"/>
      <c r="CD421" s="252" t="str">
        <f t="shared" si="53"/>
        <v/>
      </c>
      <c r="CE421" s="197" t="str">
        <f t="shared" si="54"/>
        <v/>
      </c>
      <c r="CF421" s="327" t="str">
        <f t="shared" si="55"/>
        <v/>
      </c>
      <c r="CG421" s="72" t="str">
        <f t="shared" si="57"/>
        <v/>
      </c>
      <c r="CH421" s="95"/>
      <c r="CI421" s="27" t="e">
        <f>VLOOKUP(B421,Facility_Information!$B$6:$O$136,14,FALSE)</f>
        <v>#N/A</v>
      </c>
      <c r="CJ421">
        <f t="shared" si="50"/>
        <v>0</v>
      </c>
      <c r="CK421">
        <f t="shared" si="51"/>
        <v>0</v>
      </c>
      <c r="CL421">
        <f>IF(CK421&gt;0,SUM($CK$6:CK421),0)</f>
        <v>0</v>
      </c>
      <c r="CM421" s="182" t="str">
        <f t="shared" si="56"/>
        <v/>
      </c>
    </row>
    <row r="422" spans="1:91" ht="13" x14ac:dyDescent="0.3">
      <c r="A422" s="82"/>
      <c r="B422" s="251"/>
      <c r="C422" s="215"/>
      <c r="D422" s="215"/>
      <c r="E422" s="215"/>
      <c r="F422" s="215"/>
      <c r="G422" s="216"/>
      <c r="H422" s="217"/>
      <c r="I422" s="200"/>
      <c r="J422" s="264"/>
      <c r="K422" s="140"/>
      <c r="L422" s="135"/>
      <c r="M422" s="261"/>
      <c r="N422" s="172"/>
      <c r="O422" s="160"/>
      <c r="P422" s="161"/>
      <c r="Q422" s="141"/>
      <c r="R422" s="170"/>
      <c r="S422" s="140"/>
      <c r="T422" s="67"/>
      <c r="U422" s="67"/>
      <c r="V422" s="135"/>
      <c r="W422" s="140"/>
      <c r="X422" s="135"/>
      <c r="Y422" s="134"/>
      <c r="Z422" s="67"/>
      <c r="AA422" s="67"/>
      <c r="AB422" s="135"/>
      <c r="AC422" s="141"/>
      <c r="AD422" s="115"/>
      <c r="AE422" s="115"/>
      <c r="AF422" s="269"/>
      <c r="AG422" s="134"/>
      <c r="AH422" s="67"/>
      <c r="AI422" s="67"/>
      <c r="AJ422" s="135"/>
      <c r="AK422" s="140"/>
      <c r="AL422" s="215"/>
      <c r="AM422" s="215"/>
      <c r="AN422" s="215"/>
      <c r="AO422" s="215"/>
      <c r="AP422" s="271"/>
      <c r="AQ422" s="273"/>
      <c r="AR422" s="140"/>
      <c r="AS422" s="271"/>
      <c r="AT422" s="140"/>
      <c r="AU422" s="215"/>
      <c r="AV422" s="215"/>
      <c r="AW422" s="215"/>
      <c r="AX422" s="271"/>
      <c r="AY422" s="277"/>
      <c r="AZ422" s="218"/>
      <c r="BA422" s="218"/>
      <c r="BB422" s="332"/>
      <c r="BC422" s="134"/>
      <c r="BD422" s="67"/>
      <c r="BE422" s="199"/>
      <c r="BF422" s="280"/>
      <c r="BG422" s="261"/>
      <c r="BH422" s="271"/>
      <c r="BI422" s="140"/>
      <c r="BJ422" s="271"/>
      <c r="BK422" s="140"/>
      <c r="BL422" s="215"/>
      <c r="BM422" s="215"/>
      <c r="BN422" s="215"/>
      <c r="BO422" s="271"/>
      <c r="BP422" s="134"/>
      <c r="BQ422" s="67"/>
      <c r="BR422" s="67"/>
      <c r="BS422" s="135"/>
      <c r="BT422" s="134"/>
      <c r="BU422" s="67"/>
      <c r="BV422" s="199"/>
      <c r="BW422" s="280"/>
      <c r="BX422" s="334" t="str">
        <f t="shared" si="52"/>
        <v/>
      </c>
      <c r="BY422" s="134"/>
      <c r="BZ422" s="67"/>
      <c r="CA422" s="67"/>
      <c r="CB422" s="67"/>
      <c r="CC422" s="67"/>
      <c r="CD422" s="252" t="str">
        <f t="shared" si="53"/>
        <v/>
      </c>
      <c r="CE422" s="197" t="str">
        <f t="shared" si="54"/>
        <v/>
      </c>
      <c r="CF422" s="327" t="str">
        <f t="shared" si="55"/>
        <v/>
      </c>
      <c r="CG422" s="72" t="str">
        <f t="shared" si="57"/>
        <v/>
      </c>
      <c r="CH422" s="95"/>
      <c r="CI422" s="27" t="e">
        <f>VLOOKUP(B422,Facility_Information!$B$6:$O$136,14,FALSE)</f>
        <v>#N/A</v>
      </c>
      <c r="CJ422">
        <f t="shared" si="50"/>
        <v>0</v>
      </c>
      <c r="CK422">
        <f t="shared" si="51"/>
        <v>0</v>
      </c>
      <c r="CL422">
        <f>IF(CK422&gt;0,SUM($CK$6:CK422),0)</f>
        <v>0</v>
      </c>
      <c r="CM422" s="182" t="str">
        <f t="shared" si="56"/>
        <v/>
      </c>
    </row>
    <row r="423" spans="1:91" ht="13" x14ac:dyDescent="0.3">
      <c r="A423" s="82"/>
      <c r="B423" s="251"/>
      <c r="C423" s="215"/>
      <c r="D423" s="215"/>
      <c r="E423" s="215"/>
      <c r="F423" s="215"/>
      <c r="G423" s="216"/>
      <c r="H423" s="217"/>
      <c r="I423" s="200"/>
      <c r="J423" s="264"/>
      <c r="K423" s="140"/>
      <c r="L423" s="135"/>
      <c r="M423" s="261"/>
      <c r="N423" s="172"/>
      <c r="O423" s="160"/>
      <c r="P423" s="161"/>
      <c r="Q423" s="141"/>
      <c r="R423" s="170"/>
      <c r="S423" s="140"/>
      <c r="T423" s="67"/>
      <c r="U423" s="67"/>
      <c r="V423" s="135"/>
      <c r="W423" s="140"/>
      <c r="X423" s="135"/>
      <c r="Y423" s="134"/>
      <c r="Z423" s="67"/>
      <c r="AA423" s="67"/>
      <c r="AB423" s="135"/>
      <c r="AC423" s="141"/>
      <c r="AD423" s="115"/>
      <c r="AE423" s="115"/>
      <c r="AF423" s="269"/>
      <c r="AG423" s="134"/>
      <c r="AH423" s="67"/>
      <c r="AI423" s="67"/>
      <c r="AJ423" s="135"/>
      <c r="AK423" s="140"/>
      <c r="AL423" s="215"/>
      <c r="AM423" s="215"/>
      <c r="AN423" s="215"/>
      <c r="AO423" s="215"/>
      <c r="AP423" s="271"/>
      <c r="AQ423" s="273"/>
      <c r="AR423" s="140"/>
      <c r="AS423" s="271"/>
      <c r="AT423" s="140"/>
      <c r="AU423" s="215"/>
      <c r="AV423" s="215"/>
      <c r="AW423" s="215"/>
      <c r="AX423" s="271"/>
      <c r="AY423" s="277"/>
      <c r="AZ423" s="218"/>
      <c r="BA423" s="218"/>
      <c r="BB423" s="332"/>
      <c r="BC423" s="134"/>
      <c r="BD423" s="67"/>
      <c r="BE423" s="199"/>
      <c r="BF423" s="280"/>
      <c r="BG423" s="261"/>
      <c r="BH423" s="271"/>
      <c r="BI423" s="140"/>
      <c r="BJ423" s="271"/>
      <c r="BK423" s="140"/>
      <c r="BL423" s="215"/>
      <c r="BM423" s="215"/>
      <c r="BN423" s="215"/>
      <c r="BO423" s="271"/>
      <c r="BP423" s="134"/>
      <c r="BQ423" s="67"/>
      <c r="BR423" s="67"/>
      <c r="BS423" s="135"/>
      <c r="BT423" s="134"/>
      <c r="BU423" s="67"/>
      <c r="BV423" s="199"/>
      <c r="BW423" s="280"/>
      <c r="BX423" s="334" t="str">
        <f t="shared" si="52"/>
        <v/>
      </c>
      <c r="BY423" s="134"/>
      <c r="BZ423" s="67"/>
      <c r="CA423" s="67"/>
      <c r="CB423" s="67"/>
      <c r="CC423" s="67"/>
      <c r="CD423" s="252" t="str">
        <f t="shared" si="53"/>
        <v/>
      </c>
      <c r="CE423" s="197" t="str">
        <f t="shared" si="54"/>
        <v/>
      </c>
      <c r="CF423" s="327" t="str">
        <f t="shared" si="55"/>
        <v/>
      </c>
      <c r="CG423" s="72" t="str">
        <f t="shared" si="57"/>
        <v/>
      </c>
      <c r="CH423" s="95"/>
      <c r="CI423" s="27" t="e">
        <f>VLOOKUP(B423,Facility_Information!$B$6:$O$136,14,FALSE)</f>
        <v>#N/A</v>
      </c>
      <c r="CJ423">
        <f t="shared" si="50"/>
        <v>0</v>
      </c>
      <c r="CK423">
        <f t="shared" si="51"/>
        <v>0</v>
      </c>
      <c r="CL423">
        <f>IF(CK423&gt;0,SUM($CK$6:CK423),0)</f>
        <v>0</v>
      </c>
      <c r="CM423" s="182" t="str">
        <f t="shared" si="56"/>
        <v/>
      </c>
    </row>
    <row r="424" spans="1:91" ht="13" x14ac:dyDescent="0.3">
      <c r="A424" s="82"/>
      <c r="B424" s="251"/>
      <c r="C424" s="215"/>
      <c r="D424" s="215"/>
      <c r="E424" s="215"/>
      <c r="F424" s="215"/>
      <c r="G424" s="216"/>
      <c r="H424" s="217"/>
      <c r="I424" s="200"/>
      <c r="J424" s="264"/>
      <c r="K424" s="140"/>
      <c r="L424" s="135"/>
      <c r="M424" s="261"/>
      <c r="N424" s="172"/>
      <c r="O424" s="160"/>
      <c r="P424" s="161"/>
      <c r="Q424" s="141"/>
      <c r="R424" s="170"/>
      <c r="S424" s="140"/>
      <c r="T424" s="67"/>
      <c r="U424" s="67"/>
      <c r="V424" s="135"/>
      <c r="W424" s="140"/>
      <c r="X424" s="135"/>
      <c r="Y424" s="134"/>
      <c r="Z424" s="67"/>
      <c r="AA424" s="67"/>
      <c r="AB424" s="135"/>
      <c r="AC424" s="141"/>
      <c r="AD424" s="115"/>
      <c r="AE424" s="115"/>
      <c r="AF424" s="269"/>
      <c r="AG424" s="134"/>
      <c r="AH424" s="67"/>
      <c r="AI424" s="67"/>
      <c r="AJ424" s="135"/>
      <c r="AK424" s="140"/>
      <c r="AL424" s="215"/>
      <c r="AM424" s="215"/>
      <c r="AN424" s="215"/>
      <c r="AO424" s="215"/>
      <c r="AP424" s="271"/>
      <c r="AQ424" s="273"/>
      <c r="AR424" s="140"/>
      <c r="AS424" s="271"/>
      <c r="AT424" s="140"/>
      <c r="AU424" s="215"/>
      <c r="AV424" s="215"/>
      <c r="AW424" s="215"/>
      <c r="AX424" s="271"/>
      <c r="AY424" s="277"/>
      <c r="AZ424" s="218"/>
      <c r="BA424" s="218"/>
      <c r="BB424" s="332"/>
      <c r="BC424" s="134"/>
      <c r="BD424" s="67"/>
      <c r="BE424" s="199"/>
      <c r="BF424" s="280"/>
      <c r="BG424" s="261"/>
      <c r="BH424" s="271"/>
      <c r="BI424" s="140"/>
      <c r="BJ424" s="271"/>
      <c r="BK424" s="140"/>
      <c r="BL424" s="215"/>
      <c r="BM424" s="215"/>
      <c r="BN424" s="215"/>
      <c r="BO424" s="271"/>
      <c r="BP424" s="134"/>
      <c r="BQ424" s="67"/>
      <c r="BR424" s="67"/>
      <c r="BS424" s="135"/>
      <c r="BT424" s="134"/>
      <c r="BU424" s="67"/>
      <c r="BV424" s="199"/>
      <c r="BW424" s="280"/>
      <c r="BX424" s="334" t="str">
        <f t="shared" si="52"/>
        <v/>
      </c>
      <c r="BY424" s="134"/>
      <c r="BZ424" s="67"/>
      <c r="CA424" s="67"/>
      <c r="CB424" s="67"/>
      <c r="CC424" s="67"/>
      <c r="CD424" s="252" t="str">
        <f t="shared" si="53"/>
        <v/>
      </c>
      <c r="CE424" s="197" t="str">
        <f t="shared" si="54"/>
        <v/>
      </c>
      <c r="CF424" s="327" t="str">
        <f t="shared" si="55"/>
        <v/>
      </c>
      <c r="CG424" s="72" t="str">
        <f t="shared" si="57"/>
        <v/>
      </c>
      <c r="CH424" s="95"/>
      <c r="CI424" s="27" t="e">
        <f>VLOOKUP(B424,Facility_Information!$B$6:$O$136,14,FALSE)</f>
        <v>#N/A</v>
      </c>
      <c r="CJ424">
        <f t="shared" si="50"/>
        <v>0</v>
      </c>
      <c r="CK424">
        <f t="shared" si="51"/>
        <v>0</v>
      </c>
      <c r="CL424">
        <f>IF(CK424&gt;0,SUM($CK$6:CK424),0)</f>
        <v>0</v>
      </c>
      <c r="CM424" s="182" t="str">
        <f t="shared" si="56"/>
        <v/>
      </c>
    </row>
    <row r="425" spans="1:91" ht="13" x14ac:dyDescent="0.3">
      <c r="A425" s="82"/>
      <c r="B425" s="251"/>
      <c r="C425" s="215"/>
      <c r="D425" s="215"/>
      <c r="E425" s="215"/>
      <c r="F425" s="215"/>
      <c r="G425" s="216"/>
      <c r="H425" s="217"/>
      <c r="I425" s="200"/>
      <c r="J425" s="264"/>
      <c r="K425" s="140"/>
      <c r="L425" s="135"/>
      <c r="M425" s="261"/>
      <c r="N425" s="172"/>
      <c r="O425" s="160"/>
      <c r="P425" s="161"/>
      <c r="Q425" s="141"/>
      <c r="R425" s="170"/>
      <c r="S425" s="140"/>
      <c r="T425" s="67"/>
      <c r="U425" s="67"/>
      <c r="V425" s="135"/>
      <c r="W425" s="140"/>
      <c r="X425" s="135"/>
      <c r="Y425" s="134"/>
      <c r="Z425" s="67"/>
      <c r="AA425" s="67"/>
      <c r="AB425" s="135"/>
      <c r="AC425" s="141"/>
      <c r="AD425" s="115"/>
      <c r="AE425" s="115"/>
      <c r="AF425" s="269"/>
      <c r="AG425" s="134"/>
      <c r="AH425" s="67"/>
      <c r="AI425" s="67"/>
      <c r="AJ425" s="135"/>
      <c r="AK425" s="140"/>
      <c r="AL425" s="215"/>
      <c r="AM425" s="215"/>
      <c r="AN425" s="215"/>
      <c r="AO425" s="215"/>
      <c r="AP425" s="271"/>
      <c r="AQ425" s="273"/>
      <c r="AR425" s="140"/>
      <c r="AS425" s="271"/>
      <c r="AT425" s="140"/>
      <c r="AU425" s="215"/>
      <c r="AV425" s="215"/>
      <c r="AW425" s="215"/>
      <c r="AX425" s="271"/>
      <c r="AY425" s="277"/>
      <c r="AZ425" s="218"/>
      <c r="BA425" s="218"/>
      <c r="BB425" s="332"/>
      <c r="BC425" s="134"/>
      <c r="BD425" s="67"/>
      <c r="BE425" s="199"/>
      <c r="BF425" s="280"/>
      <c r="BG425" s="261"/>
      <c r="BH425" s="271"/>
      <c r="BI425" s="140"/>
      <c r="BJ425" s="271"/>
      <c r="BK425" s="140"/>
      <c r="BL425" s="215"/>
      <c r="BM425" s="215"/>
      <c r="BN425" s="215"/>
      <c r="BO425" s="271"/>
      <c r="BP425" s="134"/>
      <c r="BQ425" s="67"/>
      <c r="BR425" s="67"/>
      <c r="BS425" s="135"/>
      <c r="BT425" s="134"/>
      <c r="BU425" s="67"/>
      <c r="BV425" s="199"/>
      <c r="BW425" s="280"/>
      <c r="BX425" s="334" t="str">
        <f t="shared" si="52"/>
        <v/>
      </c>
      <c r="BY425" s="134"/>
      <c r="BZ425" s="67"/>
      <c r="CA425" s="67"/>
      <c r="CB425" s="67"/>
      <c r="CC425" s="67"/>
      <c r="CD425" s="252" t="str">
        <f t="shared" si="53"/>
        <v/>
      </c>
      <c r="CE425" s="197" t="str">
        <f t="shared" si="54"/>
        <v/>
      </c>
      <c r="CF425" s="327" t="str">
        <f t="shared" si="55"/>
        <v/>
      </c>
      <c r="CG425" s="72" t="str">
        <f t="shared" si="57"/>
        <v/>
      </c>
      <c r="CH425" s="95"/>
      <c r="CI425" s="27" t="e">
        <f>VLOOKUP(B425,Facility_Information!$B$6:$O$136,14,FALSE)</f>
        <v>#N/A</v>
      </c>
      <c r="CJ425">
        <f t="shared" si="50"/>
        <v>0</v>
      </c>
      <c r="CK425">
        <f t="shared" si="51"/>
        <v>0</v>
      </c>
      <c r="CL425">
        <f>IF(CK425&gt;0,SUM($CK$6:CK425),0)</f>
        <v>0</v>
      </c>
      <c r="CM425" s="182" t="str">
        <f t="shared" si="56"/>
        <v/>
      </c>
    </row>
    <row r="426" spans="1:91" ht="13" x14ac:dyDescent="0.3">
      <c r="A426" s="82"/>
      <c r="B426" s="251"/>
      <c r="C426" s="215"/>
      <c r="D426" s="215"/>
      <c r="E426" s="215"/>
      <c r="F426" s="215"/>
      <c r="G426" s="216"/>
      <c r="H426" s="217"/>
      <c r="I426" s="200"/>
      <c r="J426" s="264"/>
      <c r="K426" s="140"/>
      <c r="L426" s="135"/>
      <c r="M426" s="261"/>
      <c r="N426" s="172"/>
      <c r="O426" s="160"/>
      <c r="P426" s="161"/>
      <c r="Q426" s="141"/>
      <c r="R426" s="170"/>
      <c r="S426" s="140"/>
      <c r="T426" s="67"/>
      <c r="U426" s="67"/>
      <c r="V426" s="135"/>
      <c r="W426" s="140"/>
      <c r="X426" s="135"/>
      <c r="Y426" s="134"/>
      <c r="Z426" s="67"/>
      <c r="AA426" s="67"/>
      <c r="AB426" s="135"/>
      <c r="AC426" s="141"/>
      <c r="AD426" s="115"/>
      <c r="AE426" s="115"/>
      <c r="AF426" s="269"/>
      <c r="AG426" s="134"/>
      <c r="AH426" s="67"/>
      <c r="AI426" s="67"/>
      <c r="AJ426" s="135"/>
      <c r="AK426" s="140"/>
      <c r="AL426" s="215"/>
      <c r="AM426" s="215"/>
      <c r="AN426" s="215"/>
      <c r="AO426" s="215"/>
      <c r="AP426" s="271"/>
      <c r="AQ426" s="273"/>
      <c r="AR426" s="140"/>
      <c r="AS426" s="271"/>
      <c r="AT426" s="140"/>
      <c r="AU426" s="215"/>
      <c r="AV426" s="215"/>
      <c r="AW426" s="215"/>
      <c r="AX426" s="271"/>
      <c r="AY426" s="277"/>
      <c r="AZ426" s="218"/>
      <c r="BA426" s="218"/>
      <c r="BB426" s="332"/>
      <c r="BC426" s="134"/>
      <c r="BD426" s="67"/>
      <c r="BE426" s="199"/>
      <c r="BF426" s="280"/>
      <c r="BG426" s="261"/>
      <c r="BH426" s="271"/>
      <c r="BI426" s="140"/>
      <c r="BJ426" s="271"/>
      <c r="BK426" s="140"/>
      <c r="BL426" s="215"/>
      <c r="BM426" s="215"/>
      <c r="BN426" s="215"/>
      <c r="BO426" s="271"/>
      <c r="BP426" s="134"/>
      <c r="BQ426" s="67"/>
      <c r="BR426" s="67"/>
      <c r="BS426" s="135"/>
      <c r="BT426" s="134"/>
      <c r="BU426" s="67"/>
      <c r="BV426" s="199"/>
      <c r="BW426" s="280"/>
      <c r="BX426" s="334" t="str">
        <f t="shared" si="52"/>
        <v/>
      </c>
      <c r="BY426" s="134"/>
      <c r="BZ426" s="67"/>
      <c r="CA426" s="67"/>
      <c r="CB426" s="67"/>
      <c r="CC426" s="67"/>
      <c r="CD426" s="252" t="str">
        <f t="shared" si="53"/>
        <v/>
      </c>
      <c r="CE426" s="197" t="str">
        <f t="shared" si="54"/>
        <v/>
      </c>
      <c r="CF426" s="327" t="str">
        <f t="shared" si="55"/>
        <v/>
      </c>
      <c r="CG426" s="72" t="str">
        <f t="shared" si="57"/>
        <v/>
      </c>
      <c r="CH426" s="95"/>
      <c r="CI426" s="27" t="e">
        <f>VLOOKUP(B426,Facility_Information!$B$6:$O$136,14,FALSE)</f>
        <v>#N/A</v>
      </c>
      <c r="CJ426">
        <f t="shared" si="50"/>
        <v>0</v>
      </c>
      <c r="CK426">
        <f t="shared" si="51"/>
        <v>0</v>
      </c>
      <c r="CL426">
        <f>IF(CK426&gt;0,SUM($CK$6:CK426),0)</f>
        <v>0</v>
      </c>
      <c r="CM426" s="182" t="str">
        <f t="shared" si="56"/>
        <v/>
      </c>
    </row>
    <row r="427" spans="1:91" ht="13" x14ac:dyDescent="0.3">
      <c r="A427" s="82"/>
      <c r="B427" s="251"/>
      <c r="C427" s="215"/>
      <c r="D427" s="215"/>
      <c r="E427" s="215"/>
      <c r="F427" s="215"/>
      <c r="G427" s="216"/>
      <c r="H427" s="217"/>
      <c r="I427" s="200"/>
      <c r="J427" s="264"/>
      <c r="K427" s="140"/>
      <c r="L427" s="135"/>
      <c r="M427" s="261"/>
      <c r="N427" s="172"/>
      <c r="O427" s="160"/>
      <c r="P427" s="161"/>
      <c r="Q427" s="141"/>
      <c r="R427" s="170"/>
      <c r="S427" s="140"/>
      <c r="T427" s="67"/>
      <c r="U427" s="67"/>
      <c r="V427" s="135"/>
      <c r="W427" s="140"/>
      <c r="X427" s="135"/>
      <c r="Y427" s="134"/>
      <c r="Z427" s="67"/>
      <c r="AA427" s="67"/>
      <c r="AB427" s="135"/>
      <c r="AC427" s="141"/>
      <c r="AD427" s="115"/>
      <c r="AE427" s="115"/>
      <c r="AF427" s="269"/>
      <c r="AG427" s="134"/>
      <c r="AH427" s="67"/>
      <c r="AI427" s="67"/>
      <c r="AJ427" s="135"/>
      <c r="AK427" s="140"/>
      <c r="AL427" s="215"/>
      <c r="AM427" s="215"/>
      <c r="AN427" s="215"/>
      <c r="AO427" s="215"/>
      <c r="AP427" s="271"/>
      <c r="AQ427" s="273"/>
      <c r="AR427" s="140"/>
      <c r="AS427" s="271"/>
      <c r="AT427" s="140"/>
      <c r="AU427" s="215"/>
      <c r="AV427" s="215"/>
      <c r="AW427" s="215"/>
      <c r="AX427" s="271"/>
      <c r="AY427" s="277"/>
      <c r="AZ427" s="218"/>
      <c r="BA427" s="218"/>
      <c r="BB427" s="332"/>
      <c r="BC427" s="134"/>
      <c r="BD427" s="67"/>
      <c r="BE427" s="199"/>
      <c r="BF427" s="280"/>
      <c r="BG427" s="261"/>
      <c r="BH427" s="271"/>
      <c r="BI427" s="140"/>
      <c r="BJ427" s="271"/>
      <c r="BK427" s="140"/>
      <c r="BL427" s="215"/>
      <c r="BM427" s="215"/>
      <c r="BN427" s="215"/>
      <c r="BO427" s="271"/>
      <c r="BP427" s="134"/>
      <c r="BQ427" s="67"/>
      <c r="BR427" s="67"/>
      <c r="BS427" s="135"/>
      <c r="BT427" s="134"/>
      <c r="BU427" s="67"/>
      <c r="BV427" s="199"/>
      <c r="BW427" s="280"/>
      <c r="BX427" s="334" t="str">
        <f t="shared" si="52"/>
        <v/>
      </c>
      <c r="BY427" s="134"/>
      <c r="BZ427" s="67"/>
      <c r="CA427" s="67"/>
      <c r="CB427" s="67"/>
      <c r="CC427" s="67"/>
      <c r="CD427" s="252" t="str">
        <f t="shared" si="53"/>
        <v/>
      </c>
      <c r="CE427" s="197" t="str">
        <f t="shared" si="54"/>
        <v/>
      </c>
      <c r="CF427" s="327" t="str">
        <f t="shared" si="55"/>
        <v/>
      </c>
      <c r="CG427" s="72" t="str">
        <f t="shared" si="57"/>
        <v/>
      </c>
      <c r="CH427" s="95"/>
      <c r="CI427" s="27" t="e">
        <f>VLOOKUP(B427,Facility_Information!$B$6:$O$136,14,FALSE)</f>
        <v>#N/A</v>
      </c>
      <c r="CJ427">
        <f t="shared" si="50"/>
        <v>0</v>
      </c>
      <c r="CK427">
        <f t="shared" si="51"/>
        <v>0</v>
      </c>
      <c r="CL427">
        <f>IF(CK427&gt;0,SUM($CK$6:CK427),0)</f>
        <v>0</v>
      </c>
      <c r="CM427" s="182" t="str">
        <f t="shared" si="56"/>
        <v/>
      </c>
    </row>
    <row r="428" spans="1:91" ht="13" x14ac:dyDescent="0.3">
      <c r="A428" s="82"/>
      <c r="B428" s="251"/>
      <c r="C428" s="215"/>
      <c r="D428" s="215"/>
      <c r="E428" s="215"/>
      <c r="F428" s="215"/>
      <c r="G428" s="216"/>
      <c r="H428" s="217"/>
      <c r="I428" s="200"/>
      <c r="J428" s="264"/>
      <c r="K428" s="140"/>
      <c r="L428" s="135"/>
      <c r="M428" s="261"/>
      <c r="N428" s="172"/>
      <c r="O428" s="160"/>
      <c r="P428" s="161"/>
      <c r="Q428" s="141"/>
      <c r="R428" s="170"/>
      <c r="S428" s="140"/>
      <c r="T428" s="67"/>
      <c r="U428" s="67"/>
      <c r="V428" s="135"/>
      <c r="W428" s="140"/>
      <c r="X428" s="135"/>
      <c r="Y428" s="134"/>
      <c r="Z428" s="67"/>
      <c r="AA428" s="67"/>
      <c r="AB428" s="135"/>
      <c r="AC428" s="141"/>
      <c r="AD428" s="115"/>
      <c r="AE428" s="115"/>
      <c r="AF428" s="269"/>
      <c r="AG428" s="134"/>
      <c r="AH428" s="67"/>
      <c r="AI428" s="67"/>
      <c r="AJ428" s="135"/>
      <c r="AK428" s="140"/>
      <c r="AL428" s="215"/>
      <c r="AM428" s="215"/>
      <c r="AN428" s="215"/>
      <c r="AO428" s="215"/>
      <c r="AP428" s="271"/>
      <c r="AQ428" s="273"/>
      <c r="AR428" s="140"/>
      <c r="AS428" s="271"/>
      <c r="AT428" s="140"/>
      <c r="AU428" s="215"/>
      <c r="AV428" s="215"/>
      <c r="AW428" s="215"/>
      <c r="AX428" s="271"/>
      <c r="AY428" s="277"/>
      <c r="AZ428" s="218"/>
      <c r="BA428" s="218"/>
      <c r="BB428" s="332"/>
      <c r="BC428" s="134"/>
      <c r="BD428" s="67"/>
      <c r="BE428" s="199"/>
      <c r="BF428" s="280"/>
      <c r="BG428" s="261"/>
      <c r="BH428" s="271"/>
      <c r="BI428" s="140"/>
      <c r="BJ428" s="271"/>
      <c r="BK428" s="140"/>
      <c r="BL428" s="215"/>
      <c r="BM428" s="215"/>
      <c r="BN428" s="215"/>
      <c r="BO428" s="271"/>
      <c r="BP428" s="134"/>
      <c r="BQ428" s="67"/>
      <c r="BR428" s="67"/>
      <c r="BS428" s="135"/>
      <c r="BT428" s="134"/>
      <c r="BU428" s="67"/>
      <c r="BV428" s="199"/>
      <c r="BW428" s="280"/>
      <c r="BX428" s="334" t="str">
        <f t="shared" si="52"/>
        <v/>
      </c>
      <c r="BY428" s="134"/>
      <c r="BZ428" s="67"/>
      <c r="CA428" s="67"/>
      <c r="CB428" s="67"/>
      <c r="CC428" s="67"/>
      <c r="CD428" s="252" t="str">
        <f t="shared" si="53"/>
        <v/>
      </c>
      <c r="CE428" s="197" t="str">
        <f t="shared" si="54"/>
        <v/>
      </c>
      <c r="CF428" s="327" t="str">
        <f t="shared" si="55"/>
        <v/>
      </c>
      <c r="CG428" s="72" t="str">
        <f t="shared" si="57"/>
        <v/>
      </c>
      <c r="CH428" s="95"/>
      <c r="CI428" s="27" t="e">
        <f>VLOOKUP(B428,Facility_Information!$B$6:$O$136,14,FALSE)</f>
        <v>#N/A</v>
      </c>
      <c r="CJ428">
        <f t="shared" si="50"/>
        <v>0</v>
      </c>
      <c r="CK428">
        <f t="shared" si="51"/>
        <v>0</v>
      </c>
      <c r="CL428">
        <f>IF(CK428&gt;0,SUM($CK$6:CK428),0)</f>
        <v>0</v>
      </c>
      <c r="CM428" s="182" t="str">
        <f t="shared" si="56"/>
        <v/>
      </c>
    </row>
    <row r="429" spans="1:91" ht="13" x14ac:dyDescent="0.3">
      <c r="A429" s="82"/>
      <c r="B429" s="251"/>
      <c r="C429" s="215"/>
      <c r="D429" s="215"/>
      <c r="E429" s="215"/>
      <c r="F429" s="215"/>
      <c r="G429" s="216"/>
      <c r="H429" s="217"/>
      <c r="I429" s="200"/>
      <c r="J429" s="264"/>
      <c r="K429" s="140"/>
      <c r="L429" s="135"/>
      <c r="M429" s="261"/>
      <c r="N429" s="172"/>
      <c r="O429" s="160"/>
      <c r="P429" s="161"/>
      <c r="Q429" s="141"/>
      <c r="R429" s="170"/>
      <c r="S429" s="140"/>
      <c r="T429" s="67"/>
      <c r="U429" s="67"/>
      <c r="V429" s="135"/>
      <c r="W429" s="140"/>
      <c r="X429" s="135"/>
      <c r="Y429" s="134"/>
      <c r="Z429" s="67"/>
      <c r="AA429" s="67"/>
      <c r="AB429" s="135"/>
      <c r="AC429" s="141"/>
      <c r="AD429" s="115"/>
      <c r="AE429" s="115"/>
      <c r="AF429" s="269"/>
      <c r="AG429" s="134"/>
      <c r="AH429" s="67"/>
      <c r="AI429" s="67"/>
      <c r="AJ429" s="135"/>
      <c r="AK429" s="140"/>
      <c r="AL429" s="215"/>
      <c r="AM429" s="215"/>
      <c r="AN429" s="215"/>
      <c r="AO429" s="215"/>
      <c r="AP429" s="271"/>
      <c r="AQ429" s="273"/>
      <c r="AR429" s="140"/>
      <c r="AS429" s="271"/>
      <c r="AT429" s="140"/>
      <c r="AU429" s="215"/>
      <c r="AV429" s="215"/>
      <c r="AW429" s="215"/>
      <c r="AX429" s="271"/>
      <c r="AY429" s="277"/>
      <c r="AZ429" s="218"/>
      <c r="BA429" s="218"/>
      <c r="BB429" s="332"/>
      <c r="BC429" s="134"/>
      <c r="BD429" s="67"/>
      <c r="BE429" s="199"/>
      <c r="BF429" s="280"/>
      <c r="BG429" s="261"/>
      <c r="BH429" s="271"/>
      <c r="BI429" s="140"/>
      <c r="BJ429" s="271"/>
      <c r="BK429" s="140"/>
      <c r="BL429" s="215"/>
      <c r="BM429" s="215"/>
      <c r="BN429" s="215"/>
      <c r="BO429" s="271"/>
      <c r="BP429" s="134"/>
      <c r="BQ429" s="67"/>
      <c r="BR429" s="67"/>
      <c r="BS429" s="135"/>
      <c r="BT429" s="134"/>
      <c r="BU429" s="67"/>
      <c r="BV429" s="199"/>
      <c r="BW429" s="280"/>
      <c r="BX429" s="334" t="str">
        <f t="shared" si="52"/>
        <v/>
      </c>
      <c r="BY429" s="134"/>
      <c r="BZ429" s="67"/>
      <c r="CA429" s="67"/>
      <c r="CB429" s="67"/>
      <c r="CC429" s="67"/>
      <c r="CD429" s="252" t="str">
        <f t="shared" si="53"/>
        <v/>
      </c>
      <c r="CE429" s="197" t="str">
        <f t="shared" si="54"/>
        <v/>
      </c>
      <c r="CF429" s="327" t="str">
        <f t="shared" si="55"/>
        <v/>
      </c>
      <c r="CG429" s="72" t="str">
        <f t="shared" si="57"/>
        <v/>
      </c>
      <c r="CH429" s="95"/>
      <c r="CI429" s="27" t="e">
        <f>VLOOKUP(B429,Facility_Information!$B$6:$O$136,14,FALSE)</f>
        <v>#N/A</v>
      </c>
      <c r="CJ429">
        <f t="shared" si="50"/>
        <v>0</v>
      </c>
      <c r="CK429">
        <f t="shared" si="51"/>
        <v>0</v>
      </c>
      <c r="CL429">
        <f>IF(CK429&gt;0,SUM($CK$6:CK429),0)</f>
        <v>0</v>
      </c>
      <c r="CM429" s="182" t="str">
        <f t="shared" si="56"/>
        <v/>
      </c>
    </row>
    <row r="430" spans="1:91" ht="13" x14ac:dyDescent="0.3">
      <c r="A430" s="82"/>
      <c r="B430" s="251"/>
      <c r="C430" s="215"/>
      <c r="D430" s="215"/>
      <c r="E430" s="215"/>
      <c r="F430" s="215"/>
      <c r="G430" s="216"/>
      <c r="H430" s="217"/>
      <c r="I430" s="200"/>
      <c r="J430" s="264"/>
      <c r="K430" s="140"/>
      <c r="L430" s="135"/>
      <c r="M430" s="261"/>
      <c r="N430" s="172"/>
      <c r="O430" s="160"/>
      <c r="P430" s="161"/>
      <c r="Q430" s="141"/>
      <c r="R430" s="170"/>
      <c r="S430" s="140"/>
      <c r="T430" s="67"/>
      <c r="U430" s="67"/>
      <c r="V430" s="135"/>
      <c r="W430" s="140"/>
      <c r="X430" s="135"/>
      <c r="Y430" s="134"/>
      <c r="Z430" s="67"/>
      <c r="AA430" s="67"/>
      <c r="AB430" s="135"/>
      <c r="AC430" s="141"/>
      <c r="AD430" s="115"/>
      <c r="AE430" s="115"/>
      <c r="AF430" s="269"/>
      <c r="AG430" s="134"/>
      <c r="AH430" s="67"/>
      <c r="AI430" s="67"/>
      <c r="AJ430" s="135"/>
      <c r="AK430" s="140"/>
      <c r="AL430" s="215"/>
      <c r="AM430" s="215"/>
      <c r="AN430" s="215"/>
      <c r="AO430" s="215"/>
      <c r="AP430" s="271"/>
      <c r="AQ430" s="273"/>
      <c r="AR430" s="140"/>
      <c r="AS430" s="271"/>
      <c r="AT430" s="140"/>
      <c r="AU430" s="215"/>
      <c r="AV430" s="215"/>
      <c r="AW430" s="215"/>
      <c r="AX430" s="271"/>
      <c r="AY430" s="277"/>
      <c r="AZ430" s="218"/>
      <c r="BA430" s="218"/>
      <c r="BB430" s="332"/>
      <c r="BC430" s="134"/>
      <c r="BD430" s="67"/>
      <c r="BE430" s="199"/>
      <c r="BF430" s="280"/>
      <c r="BG430" s="261"/>
      <c r="BH430" s="271"/>
      <c r="BI430" s="140"/>
      <c r="BJ430" s="271"/>
      <c r="BK430" s="140"/>
      <c r="BL430" s="215"/>
      <c r="BM430" s="215"/>
      <c r="BN430" s="215"/>
      <c r="BO430" s="271"/>
      <c r="BP430" s="134"/>
      <c r="BQ430" s="67"/>
      <c r="BR430" s="67"/>
      <c r="BS430" s="135"/>
      <c r="BT430" s="134"/>
      <c r="BU430" s="67"/>
      <c r="BV430" s="199"/>
      <c r="BW430" s="280"/>
      <c r="BX430" s="334" t="str">
        <f t="shared" si="52"/>
        <v/>
      </c>
      <c r="BY430" s="134"/>
      <c r="BZ430" s="67"/>
      <c r="CA430" s="67"/>
      <c r="CB430" s="67"/>
      <c r="CC430" s="67"/>
      <c r="CD430" s="252" t="str">
        <f t="shared" si="53"/>
        <v/>
      </c>
      <c r="CE430" s="197" t="str">
        <f t="shared" si="54"/>
        <v/>
      </c>
      <c r="CF430" s="327" t="str">
        <f t="shared" si="55"/>
        <v/>
      </c>
      <c r="CG430" s="72" t="str">
        <f t="shared" si="57"/>
        <v/>
      </c>
      <c r="CH430" s="95"/>
      <c r="CI430" s="27" t="e">
        <f>VLOOKUP(B430,Facility_Information!$B$6:$O$136,14,FALSE)</f>
        <v>#N/A</v>
      </c>
      <c r="CJ430">
        <f t="shared" si="50"/>
        <v>0</v>
      </c>
      <c r="CK430">
        <f t="shared" si="51"/>
        <v>0</v>
      </c>
      <c r="CL430">
        <f>IF(CK430&gt;0,SUM($CK$6:CK430),0)</f>
        <v>0</v>
      </c>
      <c r="CM430" s="182" t="str">
        <f t="shared" si="56"/>
        <v/>
      </c>
    </row>
    <row r="431" spans="1:91" ht="13" x14ac:dyDescent="0.3">
      <c r="A431" s="82"/>
      <c r="B431" s="251"/>
      <c r="C431" s="215"/>
      <c r="D431" s="215"/>
      <c r="E431" s="215"/>
      <c r="F431" s="215"/>
      <c r="G431" s="216"/>
      <c r="H431" s="217"/>
      <c r="I431" s="200"/>
      <c r="J431" s="264"/>
      <c r="K431" s="140"/>
      <c r="L431" s="135"/>
      <c r="M431" s="261"/>
      <c r="N431" s="172"/>
      <c r="O431" s="160"/>
      <c r="P431" s="161"/>
      <c r="Q431" s="141"/>
      <c r="R431" s="170"/>
      <c r="S431" s="140"/>
      <c r="T431" s="67"/>
      <c r="U431" s="67"/>
      <c r="V431" s="135"/>
      <c r="W431" s="140"/>
      <c r="X431" s="135"/>
      <c r="Y431" s="134"/>
      <c r="Z431" s="67"/>
      <c r="AA431" s="67"/>
      <c r="AB431" s="135"/>
      <c r="AC431" s="141"/>
      <c r="AD431" s="115"/>
      <c r="AE431" s="115"/>
      <c r="AF431" s="269"/>
      <c r="AG431" s="134"/>
      <c r="AH431" s="67"/>
      <c r="AI431" s="67"/>
      <c r="AJ431" s="135"/>
      <c r="AK431" s="140"/>
      <c r="AL431" s="215"/>
      <c r="AM431" s="215"/>
      <c r="AN431" s="215"/>
      <c r="AO431" s="215"/>
      <c r="AP431" s="271"/>
      <c r="AQ431" s="273"/>
      <c r="AR431" s="140"/>
      <c r="AS431" s="271"/>
      <c r="AT431" s="140"/>
      <c r="AU431" s="215"/>
      <c r="AV431" s="215"/>
      <c r="AW431" s="215"/>
      <c r="AX431" s="271"/>
      <c r="AY431" s="277"/>
      <c r="AZ431" s="218"/>
      <c r="BA431" s="218"/>
      <c r="BB431" s="332"/>
      <c r="BC431" s="134"/>
      <c r="BD431" s="67"/>
      <c r="BE431" s="199"/>
      <c r="BF431" s="280"/>
      <c r="BG431" s="261"/>
      <c r="BH431" s="271"/>
      <c r="BI431" s="140"/>
      <c r="BJ431" s="271"/>
      <c r="BK431" s="140"/>
      <c r="BL431" s="215"/>
      <c r="BM431" s="215"/>
      <c r="BN431" s="215"/>
      <c r="BO431" s="271"/>
      <c r="BP431" s="134"/>
      <c r="BQ431" s="67"/>
      <c r="BR431" s="67"/>
      <c r="BS431" s="135"/>
      <c r="BT431" s="134"/>
      <c r="BU431" s="67"/>
      <c r="BV431" s="199"/>
      <c r="BW431" s="280"/>
      <c r="BX431" s="334" t="str">
        <f t="shared" si="52"/>
        <v/>
      </c>
      <c r="BY431" s="134"/>
      <c r="BZ431" s="67"/>
      <c r="CA431" s="67"/>
      <c r="CB431" s="67"/>
      <c r="CC431" s="67"/>
      <c r="CD431" s="252" t="str">
        <f t="shared" si="53"/>
        <v/>
      </c>
      <c r="CE431" s="197" t="str">
        <f t="shared" si="54"/>
        <v/>
      </c>
      <c r="CF431" s="327" t="str">
        <f t="shared" si="55"/>
        <v/>
      </c>
      <c r="CG431" s="72" t="str">
        <f t="shared" si="57"/>
        <v/>
      </c>
      <c r="CH431" s="95"/>
      <c r="CI431" s="27" t="e">
        <f>VLOOKUP(B431,Facility_Information!$B$6:$O$136,14,FALSE)</f>
        <v>#N/A</v>
      </c>
      <c r="CJ431">
        <f t="shared" si="50"/>
        <v>0</v>
      </c>
      <c r="CK431">
        <f t="shared" si="51"/>
        <v>0</v>
      </c>
      <c r="CL431">
        <f>IF(CK431&gt;0,SUM($CK$6:CK431),0)</f>
        <v>0</v>
      </c>
      <c r="CM431" s="182" t="str">
        <f t="shared" si="56"/>
        <v/>
      </c>
    </row>
    <row r="432" spans="1:91" ht="13" x14ac:dyDescent="0.3">
      <c r="A432" s="82"/>
      <c r="B432" s="251"/>
      <c r="C432" s="215"/>
      <c r="D432" s="215"/>
      <c r="E432" s="215"/>
      <c r="F432" s="215"/>
      <c r="G432" s="216"/>
      <c r="H432" s="217"/>
      <c r="I432" s="200"/>
      <c r="J432" s="264"/>
      <c r="K432" s="140"/>
      <c r="L432" s="135"/>
      <c r="M432" s="261"/>
      <c r="N432" s="172"/>
      <c r="O432" s="160"/>
      <c r="P432" s="161"/>
      <c r="Q432" s="141"/>
      <c r="R432" s="170"/>
      <c r="S432" s="140"/>
      <c r="T432" s="67"/>
      <c r="U432" s="67"/>
      <c r="V432" s="135"/>
      <c r="W432" s="140"/>
      <c r="X432" s="135"/>
      <c r="Y432" s="134"/>
      <c r="Z432" s="67"/>
      <c r="AA432" s="67"/>
      <c r="AB432" s="135"/>
      <c r="AC432" s="141"/>
      <c r="AD432" s="115"/>
      <c r="AE432" s="115"/>
      <c r="AF432" s="269"/>
      <c r="AG432" s="134"/>
      <c r="AH432" s="67"/>
      <c r="AI432" s="67"/>
      <c r="AJ432" s="135"/>
      <c r="AK432" s="140"/>
      <c r="AL432" s="215"/>
      <c r="AM432" s="215"/>
      <c r="AN432" s="215"/>
      <c r="AO432" s="215"/>
      <c r="AP432" s="271"/>
      <c r="AQ432" s="273"/>
      <c r="AR432" s="140"/>
      <c r="AS432" s="271"/>
      <c r="AT432" s="140"/>
      <c r="AU432" s="215"/>
      <c r="AV432" s="215"/>
      <c r="AW432" s="215"/>
      <c r="AX432" s="271"/>
      <c r="AY432" s="277"/>
      <c r="AZ432" s="218"/>
      <c r="BA432" s="218"/>
      <c r="BB432" s="332"/>
      <c r="BC432" s="134"/>
      <c r="BD432" s="67"/>
      <c r="BE432" s="199"/>
      <c r="BF432" s="280"/>
      <c r="BG432" s="261"/>
      <c r="BH432" s="271"/>
      <c r="BI432" s="140"/>
      <c r="BJ432" s="271"/>
      <c r="BK432" s="140"/>
      <c r="BL432" s="215"/>
      <c r="BM432" s="215"/>
      <c r="BN432" s="215"/>
      <c r="BO432" s="271"/>
      <c r="BP432" s="134"/>
      <c r="BQ432" s="67"/>
      <c r="BR432" s="67"/>
      <c r="BS432" s="135"/>
      <c r="BT432" s="134"/>
      <c r="BU432" s="67"/>
      <c r="BV432" s="199"/>
      <c r="BW432" s="280"/>
      <c r="BX432" s="334" t="str">
        <f t="shared" si="52"/>
        <v/>
      </c>
      <c r="BY432" s="134"/>
      <c r="BZ432" s="67"/>
      <c r="CA432" s="67"/>
      <c r="CB432" s="67"/>
      <c r="CC432" s="67"/>
      <c r="CD432" s="252" t="str">
        <f t="shared" si="53"/>
        <v/>
      </c>
      <c r="CE432" s="197" t="str">
        <f t="shared" si="54"/>
        <v/>
      </c>
      <c r="CF432" s="327" t="str">
        <f t="shared" si="55"/>
        <v/>
      </c>
      <c r="CG432" s="72" t="str">
        <f t="shared" si="57"/>
        <v/>
      </c>
      <c r="CH432" s="95"/>
      <c r="CI432" s="27" t="e">
        <f>VLOOKUP(B432,Facility_Information!$B$6:$O$136,14,FALSE)</f>
        <v>#N/A</v>
      </c>
      <c r="CJ432">
        <f t="shared" si="50"/>
        <v>0</v>
      </c>
      <c r="CK432">
        <f t="shared" si="51"/>
        <v>0</v>
      </c>
      <c r="CL432">
        <f>IF(CK432&gt;0,SUM($CK$6:CK432),0)</f>
        <v>0</v>
      </c>
      <c r="CM432" s="182" t="str">
        <f t="shared" si="56"/>
        <v/>
      </c>
    </row>
    <row r="433" spans="1:91" ht="13" x14ac:dyDescent="0.3">
      <c r="A433" s="82"/>
      <c r="B433" s="251"/>
      <c r="C433" s="215"/>
      <c r="D433" s="215"/>
      <c r="E433" s="215"/>
      <c r="F433" s="215"/>
      <c r="G433" s="216"/>
      <c r="H433" s="217"/>
      <c r="I433" s="200"/>
      <c r="J433" s="264"/>
      <c r="K433" s="140"/>
      <c r="L433" s="135"/>
      <c r="M433" s="261"/>
      <c r="N433" s="172"/>
      <c r="O433" s="160"/>
      <c r="P433" s="161"/>
      <c r="Q433" s="141"/>
      <c r="R433" s="170"/>
      <c r="S433" s="140"/>
      <c r="T433" s="67"/>
      <c r="U433" s="67"/>
      <c r="V433" s="135"/>
      <c r="W433" s="140"/>
      <c r="X433" s="135"/>
      <c r="Y433" s="134"/>
      <c r="Z433" s="67"/>
      <c r="AA433" s="67"/>
      <c r="AB433" s="135"/>
      <c r="AC433" s="141"/>
      <c r="AD433" s="115"/>
      <c r="AE433" s="115"/>
      <c r="AF433" s="269"/>
      <c r="AG433" s="134"/>
      <c r="AH433" s="67"/>
      <c r="AI433" s="67"/>
      <c r="AJ433" s="135"/>
      <c r="AK433" s="140"/>
      <c r="AL433" s="215"/>
      <c r="AM433" s="215"/>
      <c r="AN433" s="215"/>
      <c r="AO433" s="215"/>
      <c r="AP433" s="271"/>
      <c r="AQ433" s="273"/>
      <c r="AR433" s="140"/>
      <c r="AS433" s="271"/>
      <c r="AT433" s="140"/>
      <c r="AU433" s="215"/>
      <c r="AV433" s="215"/>
      <c r="AW433" s="215"/>
      <c r="AX433" s="271"/>
      <c r="AY433" s="277"/>
      <c r="AZ433" s="218"/>
      <c r="BA433" s="218"/>
      <c r="BB433" s="332"/>
      <c r="BC433" s="134"/>
      <c r="BD433" s="67"/>
      <c r="BE433" s="199"/>
      <c r="BF433" s="280"/>
      <c r="BG433" s="261"/>
      <c r="BH433" s="271"/>
      <c r="BI433" s="140"/>
      <c r="BJ433" s="271"/>
      <c r="BK433" s="140"/>
      <c r="BL433" s="215"/>
      <c r="BM433" s="215"/>
      <c r="BN433" s="215"/>
      <c r="BO433" s="271"/>
      <c r="BP433" s="134"/>
      <c r="BQ433" s="67"/>
      <c r="BR433" s="67"/>
      <c r="BS433" s="135"/>
      <c r="BT433" s="134"/>
      <c r="BU433" s="67"/>
      <c r="BV433" s="199"/>
      <c r="BW433" s="280"/>
      <c r="BX433" s="334" t="str">
        <f t="shared" si="52"/>
        <v/>
      </c>
      <c r="BY433" s="134"/>
      <c r="BZ433" s="67"/>
      <c r="CA433" s="67"/>
      <c r="CB433" s="67"/>
      <c r="CC433" s="67"/>
      <c r="CD433" s="252" t="str">
        <f t="shared" si="53"/>
        <v/>
      </c>
      <c r="CE433" s="197" t="str">
        <f t="shared" si="54"/>
        <v/>
      </c>
      <c r="CF433" s="327" t="str">
        <f t="shared" si="55"/>
        <v/>
      </c>
      <c r="CG433" s="72" t="str">
        <f t="shared" si="57"/>
        <v/>
      </c>
      <c r="CH433" s="95"/>
      <c r="CI433" s="27" t="e">
        <f>VLOOKUP(B433,Facility_Information!$B$6:$O$136,14,FALSE)</f>
        <v>#N/A</v>
      </c>
      <c r="CJ433">
        <f t="shared" si="50"/>
        <v>0</v>
      </c>
      <c r="CK433">
        <f t="shared" si="51"/>
        <v>0</v>
      </c>
      <c r="CL433">
        <f>IF(CK433&gt;0,SUM($CK$6:CK433),0)</f>
        <v>0</v>
      </c>
      <c r="CM433" s="182" t="str">
        <f t="shared" si="56"/>
        <v/>
      </c>
    </row>
    <row r="434" spans="1:91" ht="13" x14ac:dyDescent="0.3">
      <c r="A434" s="82"/>
      <c r="B434" s="251"/>
      <c r="C434" s="215"/>
      <c r="D434" s="215"/>
      <c r="E434" s="215"/>
      <c r="F434" s="215"/>
      <c r="G434" s="216"/>
      <c r="H434" s="217"/>
      <c r="I434" s="200"/>
      <c r="J434" s="264"/>
      <c r="K434" s="140"/>
      <c r="L434" s="135"/>
      <c r="M434" s="261"/>
      <c r="N434" s="172"/>
      <c r="O434" s="160"/>
      <c r="P434" s="161"/>
      <c r="Q434" s="141"/>
      <c r="R434" s="170"/>
      <c r="S434" s="140"/>
      <c r="T434" s="67"/>
      <c r="U434" s="67"/>
      <c r="V434" s="135"/>
      <c r="W434" s="140"/>
      <c r="X434" s="135"/>
      <c r="Y434" s="134"/>
      <c r="Z434" s="67"/>
      <c r="AA434" s="67"/>
      <c r="AB434" s="135"/>
      <c r="AC434" s="141"/>
      <c r="AD434" s="115"/>
      <c r="AE434" s="115"/>
      <c r="AF434" s="269"/>
      <c r="AG434" s="134"/>
      <c r="AH434" s="67"/>
      <c r="AI434" s="67"/>
      <c r="AJ434" s="135"/>
      <c r="AK434" s="140"/>
      <c r="AL434" s="215"/>
      <c r="AM434" s="215"/>
      <c r="AN434" s="215"/>
      <c r="AO434" s="215"/>
      <c r="AP434" s="271"/>
      <c r="AQ434" s="273"/>
      <c r="AR434" s="140"/>
      <c r="AS434" s="271"/>
      <c r="AT434" s="140"/>
      <c r="AU434" s="215"/>
      <c r="AV434" s="215"/>
      <c r="AW434" s="215"/>
      <c r="AX434" s="271"/>
      <c r="AY434" s="277"/>
      <c r="AZ434" s="218"/>
      <c r="BA434" s="218"/>
      <c r="BB434" s="332"/>
      <c r="BC434" s="134"/>
      <c r="BD434" s="67"/>
      <c r="BE434" s="199"/>
      <c r="BF434" s="280"/>
      <c r="BG434" s="261"/>
      <c r="BH434" s="271"/>
      <c r="BI434" s="140"/>
      <c r="BJ434" s="271"/>
      <c r="BK434" s="140"/>
      <c r="BL434" s="215"/>
      <c r="BM434" s="215"/>
      <c r="BN434" s="215"/>
      <c r="BO434" s="271"/>
      <c r="BP434" s="134"/>
      <c r="BQ434" s="67"/>
      <c r="BR434" s="67"/>
      <c r="BS434" s="135"/>
      <c r="BT434" s="134"/>
      <c r="BU434" s="67"/>
      <c r="BV434" s="199"/>
      <c r="BW434" s="280"/>
      <c r="BX434" s="334" t="str">
        <f t="shared" si="52"/>
        <v/>
      </c>
      <c r="BY434" s="134"/>
      <c r="BZ434" s="67"/>
      <c r="CA434" s="67"/>
      <c r="CB434" s="67"/>
      <c r="CC434" s="67"/>
      <c r="CD434" s="252" t="str">
        <f t="shared" si="53"/>
        <v/>
      </c>
      <c r="CE434" s="197" t="str">
        <f t="shared" si="54"/>
        <v/>
      </c>
      <c r="CF434" s="327" t="str">
        <f t="shared" si="55"/>
        <v/>
      </c>
      <c r="CG434" s="72" t="str">
        <f t="shared" si="57"/>
        <v/>
      </c>
      <c r="CH434" s="95"/>
      <c r="CI434" s="27" t="e">
        <f>VLOOKUP(B434,Facility_Information!$B$6:$O$136,14,FALSE)</f>
        <v>#N/A</v>
      </c>
      <c r="CJ434">
        <f t="shared" si="50"/>
        <v>0</v>
      </c>
      <c r="CK434">
        <f t="shared" si="51"/>
        <v>0</v>
      </c>
      <c r="CL434">
        <f>IF(CK434&gt;0,SUM($CK$6:CK434),0)</f>
        <v>0</v>
      </c>
      <c r="CM434" s="182" t="str">
        <f t="shared" si="56"/>
        <v/>
      </c>
    </row>
    <row r="435" spans="1:91" ht="13" x14ac:dyDescent="0.3">
      <c r="A435" s="82"/>
      <c r="B435" s="251"/>
      <c r="C435" s="215"/>
      <c r="D435" s="215"/>
      <c r="E435" s="215"/>
      <c r="F435" s="215"/>
      <c r="G435" s="216"/>
      <c r="H435" s="217"/>
      <c r="I435" s="200"/>
      <c r="J435" s="264"/>
      <c r="K435" s="140"/>
      <c r="L435" s="135"/>
      <c r="M435" s="261"/>
      <c r="N435" s="172"/>
      <c r="O435" s="160"/>
      <c r="P435" s="161"/>
      <c r="Q435" s="141"/>
      <c r="R435" s="170"/>
      <c r="S435" s="140"/>
      <c r="T435" s="67"/>
      <c r="U435" s="67"/>
      <c r="V435" s="135"/>
      <c r="W435" s="140"/>
      <c r="X435" s="135"/>
      <c r="Y435" s="134"/>
      <c r="Z435" s="67"/>
      <c r="AA435" s="67"/>
      <c r="AB435" s="135"/>
      <c r="AC435" s="141"/>
      <c r="AD435" s="115"/>
      <c r="AE435" s="115"/>
      <c r="AF435" s="269"/>
      <c r="AG435" s="134"/>
      <c r="AH435" s="67"/>
      <c r="AI435" s="67"/>
      <c r="AJ435" s="135"/>
      <c r="AK435" s="140"/>
      <c r="AL435" s="215"/>
      <c r="AM435" s="215"/>
      <c r="AN435" s="215"/>
      <c r="AO435" s="215"/>
      <c r="AP435" s="271"/>
      <c r="AQ435" s="273"/>
      <c r="AR435" s="140"/>
      <c r="AS435" s="271"/>
      <c r="AT435" s="140"/>
      <c r="AU435" s="215"/>
      <c r="AV435" s="215"/>
      <c r="AW435" s="215"/>
      <c r="AX435" s="271"/>
      <c r="AY435" s="277"/>
      <c r="AZ435" s="218"/>
      <c r="BA435" s="218"/>
      <c r="BB435" s="332"/>
      <c r="BC435" s="134"/>
      <c r="BD435" s="67"/>
      <c r="BE435" s="199"/>
      <c r="BF435" s="280"/>
      <c r="BG435" s="261"/>
      <c r="BH435" s="271"/>
      <c r="BI435" s="140"/>
      <c r="BJ435" s="271"/>
      <c r="BK435" s="140"/>
      <c r="BL435" s="215"/>
      <c r="BM435" s="215"/>
      <c r="BN435" s="215"/>
      <c r="BO435" s="271"/>
      <c r="BP435" s="134"/>
      <c r="BQ435" s="67"/>
      <c r="BR435" s="67"/>
      <c r="BS435" s="135"/>
      <c r="BT435" s="134"/>
      <c r="BU435" s="67"/>
      <c r="BV435" s="199"/>
      <c r="BW435" s="280"/>
      <c r="BX435" s="334" t="str">
        <f t="shared" si="52"/>
        <v/>
      </c>
      <c r="BY435" s="134"/>
      <c r="BZ435" s="67"/>
      <c r="CA435" s="67"/>
      <c r="CB435" s="67"/>
      <c r="CC435" s="67"/>
      <c r="CD435" s="252" t="str">
        <f t="shared" si="53"/>
        <v/>
      </c>
      <c r="CE435" s="197" t="str">
        <f t="shared" si="54"/>
        <v/>
      </c>
      <c r="CF435" s="327" t="str">
        <f t="shared" si="55"/>
        <v/>
      </c>
      <c r="CG435" s="72" t="str">
        <f t="shared" si="57"/>
        <v/>
      </c>
      <c r="CH435" s="95"/>
      <c r="CI435" s="27" t="e">
        <f>VLOOKUP(B435,Facility_Information!$B$6:$O$136,14,FALSE)</f>
        <v>#N/A</v>
      </c>
      <c r="CJ435">
        <f t="shared" si="50"/>
        <v>0</v>
      </c>
      <c r="CK435">
        <f t="shared" si="51"/>
        <v>0</v>
      </c>
      <c r="CL435">
        <f>IF(CK435&gt;0,SUM($CK$6:CK435),0)</f>
        <v>0</v>
      </c>
      <c r="CM435" s="182" t="str">
        <f t="shared" si="56"/>
        <v/>
      </c>
    </row>
    <row r="436" spans="1:91" ht="13" x14ac:dyDescent="0.3">
      <c r="A436" s="82"/>
      <c r="B436" s="251"/>
      <c r="C436" s="215"/>
      <c r="D436" s="215"/>
      <c r="E436" s="215"/>
      <c r="F436" s="215"/>
      <c r="G436" s="216"/>
      <c r="H436" s="217"/>
      <c r="I436" s="200"/>
      <c r="J436" s="264"/>
      <c r="K436" s="140"/>
      <c r="L436" s="135"/>
      <c r="M436" s="261"/>
      <c r="N436" s="172"/>
      <c r="O436" s="160"/>
      <c r="P436" s="161"/>
      <c r="Q436" s="141"/>
      <c r="R436" s="170"/>
      <c r="S436" s="140"/>
      <c r="T436" s="67"/>
      <c r="U436" s="67"/>
      <c r="V436" s="135"/>
      <c r="W436" s="140"/>
      <c r="X436" s="135"/>
      <c r="Y436" s="134"/>
      <c r="Z436" s="67"/>
      <c r="AA436" s="67"/>
      <c r="AB436" s="135"/>
      <c r="AC436" s="141"/>
      <c r="AD436" s="115"/>
      <c r="AE436" s="115"/>
      <c r="AF436" s="269"/>
      <c r="AG436" s="134"/>
      <c r="AH436" s="67"/>
      <c r="AI436" s="67"/>
      <c r="AJ436" s="135"/>
      <c r="AK436" s="140"/>
      <c r="AL436" s="215"/>
      <c r="AM436" s="215"/>
      <c r="AN436" s="215"/>
      <c r="AO436" s="215"/>
      <c r="AP436" s="271"/>
      <c r="AQ436" s="273"/>
      <c r="AR436" s="140"/>
      <c r="AS436" s="271"/>
      <c r="AT436" s="140"/>
      <c r="AU436" s="215"/>
      <c r="AV436" s="215"/>
      <c r="AW436" s="215"/>
      <c r="AX436" s="271"/>
      <c r="AY436" s="277"/>
      <c r="AZ436" s="218"/>
      <c r="BA436" s="218"/>
      <c r="BB436" s="332"/>
      <c r="BC436" s="134"/>
      <c r="BD436" s="67"/>
      <c r="BE436" s="199"/>
      <c r="BF436" s="280"/>
      <c r="BG436" s="261"/>
      <c r="BH436" s="271"/>
      <c r="BI436" s="140"/>
      <c r="BJ436" s="271"/>
      <c r="BK436" s="140"/>
      <c r="BL436" s="215"/>
      <c r="BM436" s="215"/>
      <c r="BN436" s="215"/>
      <c r="BO436" s="271"/>
      <c r="BP436" s="134"/>
      <c r="BQ436" s="67"/>
      <c r="BR436" s="67"/>
      <c r="BS436" s="135"/>
      <c r="BT436" s="134"/>
      <c r="BU436" s="67"/>
      <c r="BV436" s="199"/>
      <c r="BW436" s="280"/>
      <c r="BX436" s="334" t="str">
        <f t="shared" si="52"/>
        <v/>
      </c>
      <c r="BY436" s="134"/>
      <c r="BZ436" s="67"/>
      <c r="CA436" s="67"/>
      <c r="CB436" s="67"/>
      <c r="CC436" s="67"/>
      <c r="CD436" s="252" t="str">
        <f t="shared" si="53"/>
        <v/>
      </c>
      <c r="CE436" s="197" t="str">
        <f t="shared" si="54"/>
        <v/>
      </c>
      <c r="CF436" s="327" t="str">
        <f t="shared" si="55"/>
        <v/>
      </c>
      <c r="CG436" s="72" t="str">
        <f t="shared" si="57"/>
        <v/>
      </c>
      <c r="CH436" s="95"/>
      <c r="CI436" s="27" t="e">
        <f>VLOOKUP(B436,Facility_Information!$B$6:$O$136,14,FALSE)</f>
        <v>#N/A</v>
      </c>
      <c r="CJ436">
        <f t="shared" si="50"/>
        <v>0</v>
      </c>
      <c r="CK436">
        <f t="shared" si="51"/>
        <v>0</v>
      </c>
      <c r="CL436">
        <f>IF(CK436&gt;0,SUM($CK$6:CK436),0)</f>
        <v>0</v>
      </c>
      <c r="CM436" s="182" t="str">
        <f t="shared" si="56"/>
        <v/>
      </c>
    </row>
    <row r="437" spans="1:91" ht="13" x14ac:dyDescent="0.3">
      <c r="A437" s="82"/>
      <c r="B437" s="251"/>
      <c r="C437" s="215"/>
      <c r="D437" s="215"/>
      <c r="E437" s="215"/>
      <c r="F437" s="215"/>
      <c r="G437" s="216"/>
      <c r="H437" s="217"/>
      <c r="I437" s="200"/>
      <c r="J437" s="264"/>
      <c r="K437" s="140"/>
      <c r="L437" s="135"/>
      <c r="M437" s="261"/>
      <c r="N437" s="172"/>
      <c r="O437" s="160"/>
      <c r="P437" s="161"/>
      <c r="Q437" s="141"/>
      <c r="R437" s="170"/>
      <c r="S437" s="140"/>
      <c r="T437" s="67"/>
      <c r="U437" s="67"/>
      <c r="V437" s="135"/>
      <c r="W437" s="140"/>
      <c r="X437" s="135"/>
      <c r="Y437" s="134"/>
      <c r="Z437" s="67"/>
      <c r="AA437" s="67"/>
      <c r="AB437" s="135"/>
      <c r="AC437" s="141"/>
      <c r="AD437" s="115"/>
      <c r="AE437" s="115"/>
      <c r="AF437" s="269"/>
      <c r="AG437" s="134"/>
      <c r="AH437" s="67"/>
      <c r="AI437" s="67"/>
      <c r="AJ437" s="135"/>
      <c r="AK437" s="140"/>
      <c r="AL437" s="215"/>
      <c r="AM437" s="215"/>
      <c r="AN437" s="215"/>
      <c r="AO437" s="215"/>
      <c r="AP437" s="271"/>
      <c r="AQ437" s="273"/>
      <c r="AR437" s="140"/>
      <c r="AS437" s="271"/>
      <c r="AT437" s="140"/>
      <c r="AU437" s="215"/>
      <c r="AV437" s="215"/>
      <c r="AW437" s="215"/>
      <c r="AX437" s="271"/>
      <c r="AY437" s="277"/>
      <c r="AZ437" s="218"/>
      <c r="BA437" s="218"/>
      <c r="BB437" s="332"/>
      <c r="BC437" s="134"/>
      <c r="BD437" s="67"/>
      <c r="BE437" s="199"/>
      <c r="BF437" s="280"/>
      <c r="BG437" s="261"/>
      <c r="BH437" s="271"/>
      <c r="BI437" s="140"/>
      <c r="BJ437" s="271"/>
      <c r="BK437" s="140"/>
      <c r="BL437" s="215"/>
      <c r="BM437" s="215"/>
      <c r="BN437" s="215"/>
      <c r="BO437" s="271"/>
      <c r="BP437" s="134"/>
      <c r="BQ437" s="67"/>
      <c r="BR437" s="67"/>
      <c r="BS437" s="135"/>
      <c r="BT437" s="134"/>
      <c r="BU437" s="67"/>
      <c r="BV437" s="199"/>
      <c r="BW437" s="280"/>
      <c r="BX437" s="334" t="str">
        <f t="shared" si="52"/>
        <v/>
      </c>
      <c r="BY437" s="134"/>
      <c r="BZ437" s="67"/>
      <c r="CA437" s="67"/>
      <c r="CB437" s="67"/>
      <c r="CC437" s="67"/>
      <c r="CD437" s="252" t="str">
        <f t="shared" si="53"/>
        <v/>
      </c>
      <c r="CE437" s="197" t="str">
        <f t="shared" si="54"/>
        <v/>
      </c>
      <c r="CF437" s="327" t="str">
        <f t="shared" si="55"/>
        <v/>
      </c>
      <c r="CG437" s="72" t="str">
        <f t="shared" si="57"/>
        <v/>
      </c>
      <c r="CH437" s="95"/>
      <c r="CI437" s="27" t="e">
        <f>VLOOKUP(B437,Facility_Information!$B$6:$O$136,14,FALSE)</f>
        <v>#N/A</v>
      </c>
      <c r="CJ437">
        <f t="shared" si="50"/>
        <v>0</v>
      </c>
      <c r="CK437">
        <f t="shared" si="51"/>
        <v>0</v>
      </c>
      <c r="CL437">
        <f>IF(CK437&gt;0,SUM($CK$6:CK437),0)</f>
        <v>0</v>
      </c>
      <c r="CM437" s="182" t="str">
        <f t="shared" si="56"/>
        <v/>
      </c>
    </row>
    <row r="438" spans="1:91" ht="13" x14ac:dyDescent="0.3">
      <c r="A438" s="82"/>
      <c r="B438" s="251"/>
      <c r="C438" s="215"/>
      <c r="D438" s="215"/>
      <c r="E438" s="215"/>
      <c r="F438" s="215"/>
      <c r="G438" s="216"/>
      <c r="H438" s="217"/>
      <c r="I438" s="200"/>
      <c r="J438" s="264"/>
      <c r="K438" s="140"/>
      <c r="L438" s="135"/>
      <c r="M438" s="261"/>
      <c r="N438" s="172"/>
      <c r="O438" s="160"/>
      <c r="P438" s="161"/>
      <c r="Q438" s="141"/>
      <c r="R438" s="170"/>
      <c r="S438" s="140"/>
      <c r="T438" s="67"/>
      <c r="U438" s="67"/>
      <c r="V438" s="135"/>
      <c r="W438" s="140"/>
      <c r="X438" s="135"/>
      <c r="Y438" s="134"/>
      <c r="Z438" s="67"/>
      <c r="AA438" s="67"/>
      <c r="AB438" s="135"/>
      <c r="AC438" s="141"/>
      <c r="AD438" s="115"/>
      <c r="AE438" s="115"/>
      <c r="AF438" s="269"/>
      <c r="AG438" s="134"/>
      <c r="AH438" s="67"/>
      <c r="AI438" s="67"/>
      <c r="AJ438" s="135"/>
      <c r="AK438" s="140"/>
      <c r="AL438" s="215"/>
      <c r="AM438" s="215"/>
      <c r="AN438" s="215"/>
      <c r="AO438" s="215"/>
      <c r="AP438" s="271"/>
      <c r="AQ438" s="273"/>
      <c r="AR438" s="140"/>
      <c r="AS438" s="271"/>
      <c r="AT438" s="140"/>
      <c r="AU438" s="215"/>
      <c r="AV438" s="215"/>
      <c r="AW438" s="215"/>
      <c r="AX438" s="271"/>
      <c r="AY438" s="277"/>
      <c r="AZ438" s="218"/>
      <c r="BA438" s="218"/>
      <c r="BB438" s="332"/>
      <c r="BC438" s="134"/>
      <c r="BD438" s="67"/>
      <c r="BE438" s="199"/>
      <c r="BF438" s="280"/>
      <c r="BG438" s="261"/>
      <c r="BH438" s="271"/>
      <c r="BI438" s="140"/>
      <c r="BJ438" s="271"/>
      <c r="BK438" s="140"/>
      <c r="BL438" s="215"/>
      <c r="BM438" s="215"/>
      <c r="BN438" s="215"/>
      <c r="BO438" s="271"/>
      <c r="BP438" s="134"/>
      <c r="BQ438" s="67"/>
      <c r="BR438" s="67"/>
      <c r="BS438" s="135"/>
      <c r="BT438" s="134"/>
      <c r="BU438" s="67"/>
      <c r="BV438" s="199"/>
      <c r="BW438" s="280"/>
      <c r="BX438" s="334" t="str">
        <f t="shared" si="52"/>
        <v/>
      </c>
      <c r="BY438" s="134"/>
      <c r="BZ438" s="67"/>
      <c r="CA438" s="67"/>
      <c r="CB438" s="67"/>
      <c r="CC438" s="67"/>
      <c r="CD438" s="252" t="str">
        <f t="shared" si="53"/>
        <v/>
      </c>
      <c r="CE438" s="197" t="str">
        <f t="shared" si="54"/>
        <v/>
      </c>
      <c r="CF438" s="327" t="str">
        <f t="shared" si="55"/>
        <v/>
      </c>
      <c r="CG438" s="72" t="str">
        <f t="shared" si="57"/>
        <v/>
      </c>
      <c r="CH438" s="95"/>
      <c r="CI438" s="27" t="e">
        <f>VLOOKUP(B438,Facility_Information!$B$6:$O$136,14,FALSE)</f>
        <v>#N/A</v>
      </c>
      <c r="CJ438">
        <f t="shared" si="50"/>
        <v>0</v>
      </c>
      <c r="CK438">
        <f t="shared" si="51"/>
        <v>0</v>
      </c>
      <c r="CL438">
        <f>IF(CK438&gt;0,SUM($CK$6:CK438),0)</f>
        <v>0</v>
      </c>
      <c r="CM438" s="182" t="str">
        <f t="shared" si="56"/>
        <v/>
      </c>
    </row>
    <row r="439" spans="1:91" ht="13" x14ac:dyDescent="0.3">
      <c r="A439" s="82"/>
      <c r="B439" s="251"/>
      <c r="C439" s="215"/>
      <c r="D439" s="215"/>
      <c r="E439" s="215"/>
      <c r="F439" s="215"/>
      <c r="G439" s="216"/>
      <c r="H439" s="217"/>
      <c r="I439" s="200"/>
      <c r="J439" s="264"/>
      <c r="K439" s="140"/>
      <c r="L439" s="135"/>
      <c r="M439" s="261"/>
      <c r="N439" s="172"/>
      <c r="O439" s="160"/>
      <c r="P439" s="161"/>
      <c r="Q439" s="141"/>
      <c r="R439" s="170"/>
      <c r="S439" s="140"/>
      <c r="T439" s="67"/>
      <c r="U439" s="67"/>
      <c r="V439" s="135"/>
      <c r="W439" s="140"/>
      <c r="X439" s="135"/>
      <c r="Y439" s="134"/>
      <c r="Z439" s="67"/>
      <c r="AA439" s="67"/>
      <c r="AB439" s="135"/>
      <c r="AC439" s="141"/>
      <c r="AD439" s="115"/>
      <c r="AE439" s="115"/>
      <c r="AF439" s="269"/>
      <c r="AG439" s="134"/>
      <c r="AH439" s="67"/>
      <c r="AI439" s="67"/>
      <c r="AJ439" s="135"/>
      <c r="AK439" s="140"/>
      <c r="AL439" s="215"/>
      <c r="AM439" s="215"/>
      <c r="AN439" s="215"/>
      <c r="AO439" s="215"/>
      <c r="AP439" s="271"/>
      <c r="AQ439" s="273"/>
      <c r="AR439" s="140"/>
      <c r="AS439" s="271"/>
      <c r="AT439" s="140"/>
      <c r="AU439" s="215"/>
      <c r="AV439" s="215"/>
      <c r="AW439" s="215"/>
      <c r="AX439" s="271"/>
      <c r="AY439" s="277"/>
      <c r="AZ439" s="218"/>
      <c r="BA439" s="218"/>
      <c r="BB439" s="332"/>
      <c r="BC439" s="134"/>
      <c r="BD439" s="67"/>
      <c r="BE439" s="199"/>
      <c r="BF439" s="280"/>
      <c r="BG439" s="261"/>
      <c r="BH439" s="271"/>
      <c r="BI439" s="140"/>
      <c r="BJ439" s="271"/>
      <c r="BK439" s="140"/>
      <c r="BL439" s="215"/>
      <c r="BM439" s="215"/>
      <c r="BN439" s="215"/>
      <c r="BO439" s="271"/>
      <c r="BP439" s="134"/>
      <c r="BQ439" s="67"/>
      <c r="BR439" s="67"/>
      <c r="BS439" s="135"/>
      <c r="BT439" s="134"/>
      <c r="BU439" s="67"/>
      <c r="BV439" s="199"/>
      <c r="BW439" s="280"/>
      <c r="BX439" s="334" t="str">
        <f t="shared" si="52"/>
        <v/>
      </c>
      <c r="BY439" s="134"/>
      <c r="BZ439" s="67"/>
      <c r="CA439" s="67"/>
      <c r="CB439" s="67"/>
      <c r="CC439" s="67"/>
      <c r="CD439" s="252" t="str">
        <f t="shared" si="53"/>
        <v/>
      </c>
      <c r="CE439" s="197" t="str">
        <f t="shared" si="54"/>
        <v/>
      </c>
      <c r="CF439" s="327" t="str">
        <f t="shared" si="55"/>
        <v/>
      </c>
      <c r="CG439" s="72" t="str">
        <f t="shared" si="57"/>
        <v/>
      </c>
      <c r="CH439" s="95"/>
      <c r="CI439" s="27" t="e">
        <f>VLOOKUP(B439,Facility_Information!$B$6:$O$136,14,FALSE)</f>
        <v>#N/A</v>
      </c>
      <c r="CJ439">
        <f t="shared" si="50"/>
        <v>0</v>
      </c>
      <c r="CK439">
        <f t="shared" si="51"/>
        <v>0</v>
      </c>
      <c r="CL439">
        <f>IF(CK439&gt;0,SUM($CK$6:CK439),0)</f>
        <v>0</v>
      </c>
      <c r="CM439" s="182" t="str">
        <f t="shared" si="56"/>
        <v/>
      </c>
    </row>
    <row r="440" spans="1:91" ht="13" x14ac:dyDescent="0.3">
      <c r="A440" s="82"/>
      <c r="B440" s="251"/>
      <c r="C440" s="215"/>
      <c r="D440" s="215"/>
      <c r="E440" s="215"/>
      <c r="F440" s="215"/>
      <c r="G440" s="216"/>
      <c r="H440" s="217"/>
      <c r="I440" s="200"/>
      <c r="J440" s="264"/>
      <c r="K440" s="140"/>
      <c r="L440" s="135"/>
      <c r="M440" s="261"/>
      <c r="N440" s="172"/>
      <c r="O440" s="160"/>
      <c r="P440" s="161"/>
      <c r="Q440" s="141"/>
      <c r="R440" s="170"/>
      <c r="S440" s="140"/>
      <c r="T440" s="67"/>
      <c r="U440" s="67"/>
      <c r="V440" s="135"/>
      <c r="W440" s="140"/>
      <c r="X440" s="135"/>
      <c r="Y440" s="134"/>
      <c r="Z440" s="67"/>
      <c r="AA440" s="67"/>
      <c r="AB440" s="135"/>
      <c r="AC440" s="141"/>
      <c r="AD440" s="115"/>
      <c r="AE440" s="115"/>
      <c r="AF440" s="269"/>
      <c r="AG440" s="134"/>
      <c r="AH440" s="67"/>
      <c r="AI440" s="67"/>
      <c r="AJ440" s="135"/>
      <c r="AK440" s="140"/>
      <c r="AL440" s="215"/>
      <c r="AM440" s="215"/>
      <c r="AN440" s="215"/>
      <c r="AO440" s="215"/>
      <c r="AP440" s="271"/>
      <c r="AQ440" s="273"/>
      <c r="AR440" s="140"/>
      <c r="AS440" s="271"/>
      <c r="AT440" s="140"/>
      <c r="AU440" s="215"/>
      <c r="AV440" s="215"/>
      <c r="AW440" s="215"/>
      <c r="AX440" s="271"/>
      <c r="AY440" s="277"/>
      <c r="AZ440" s="218"/>
      <c r="BA440" s="218"/>
      <c r="BB440" s="332"/>
      <c r="BC440" s="134"/>
      <c r="BD440" s="67"/>
      <c r="BE440" s="199"/>
      <c r="BF440" s="280"/>
      <c r="BG440" s="261"/>
      <c r="BH440" s="271"/>
      <c r="BI440" s="140"/>
      <c r="BJ440" s="271"/>
      <c r="BK440" s="140"/>
      <c r="BL440" s="215"/>
      <c r="BM440" s="215"/>
      <c r="BN440" s="215"/>
      <c r="BO440" s="271"/>
      <c r="BP440" s="134"/>
      <c r="BQ440" s="67"/>
      <c r="BR440" s="67"/>
      <c r="BS440" s="135"/>
      <c r="BT440" s="134"/>
      <c r="BU440" s="67"/>
      <c r="BV440" s="199"/>
      <c r="BW440" s="280"/>
      <c r="BX440" s="334" t="str">
        <f t="shared" si="52"/>
        <v/>
      </c>
      <c r="BY440" s="134"/>
      <c r="BZ440" s="67"/>
      <c r="CA440" s="67"/>
      <c r="CB440" s="67"/>
      <c r="CC440" s="67"/>
      <c r="CD440" s="252" t="str">
        <f t="shared" si="53"/>
        <v/>
      </c>
      <c r="CE440" s="197" t="str">
        <f t="shared" si="54"/>
        <v/>
      </c>
      <c r="CF440" s="327" t="str">
        <f t="shared" si="55"/>
        <v/>
      </c>
      <c r="CG440" s="72" t="str">
        <f t="shared" si="57"/>
        <v/>
      </c>
      <c r="CH440" s="95"/>
      <c r="CI440" s="27" t="e">
        <f>VLOOKUP(B440,Facility_Information!$B$6:$O$136,14,FALSE)</f>
        <v>#N/A</v>
      </c>
      <c r="CJ440">
        <f t="shared" si="50"/>
        <v>0</v>
      </c>
      <c r="CK440">
        <f t="shared" si="51"/>
        <v>0</v>
      </c>
      <c r="CL440">
        <f>IF(CK440&gt;0,SUM($CK$6:CK440),0)</f>
        <v>0</v>
      </c>
      <c r="CM440" s="182" t="str">
        <f t="shared" si="56"/>
        <v/>
      </c>
    </row>
    <row r="441" spans="1:91" ht="13" x14ac:dyDescent="0.3">
      <c r="A441" s="82"/>
      <c r="B441" s="251"/>
      <c r="C441" s="215"/>
      <c r="D441" s="215"/>
      <c r="E441" s="215"/>
      <c r="F441" s="215"/>
      <c r="G441" s="216"/>
      <c r="H441" s="217"/>
      <c r="I441" s="200"/>
      <c r="J441" s="264"/>
      <c r="K441" s="140"/>
      <c r="L441" s="135"/>
      <c r="M441" s="261"/>
      <c r="N441" s="172"/>
      <c r="O441" s="160"/>
      <c r="P441" s="161"/>
      <c r="Q441" s="141"/>
      <c r="R441" s="170"/>
      <c r="S441" s="140"/>
      <c r="T441" s="67"/>
      <c r="U441" s="67"/>
      <c r="V441" s="135"/>
      <c r="W441" s="140"/>
      <c r="X441" s="135"/>
      <c r="Y441" s="134"/>
      <c r="Z441" s="67"/>
      <c r="AA441" s="67"/>
      <c r="AB441" s="135"/>
      <c r="AC441" s="141"/>
      <c r="AD441" s="115"/>
      <c r="AE441" s="115"/>
      <c r="AF441" s="269"/>
      <c r="AG441" s="134"/>
      <c r="AH441" s="67"/>
      <c r="AI441" s="67"/>
      <c r="AJ441" s="135"/>
      <c r="AK441" s="140"/>
      <c r="AL441" s="215"/>
      <c r="AM441" s="215"/>
      <c r="AN441" s="215"/>
      <c r="AO441" s="215"/>
      <c r="AP441" s="271"/>
      <c r="AQ441" s="273"/>
      <c r="AR441" s="140"/>
      <c r="AS441" s="271"/>
      <c r="AT441" s="140"/>
      <c r="AU441" s="215"/>
      <c r="AV441" s="215"/>
      <c r="AW441" s="215"/>
      <c r="AX441" s="271"/>
      <c r="AY441" s="277"/>
      <c r="AZ441" s="218"/>
      <c r="BA441" s="218"/>
      <c r="BB441" s="332"/>
      <c r="BC441" s="134"/>
      <c r="BD441" s="67"/>
      <c r="BE441" s="199"/>
      <c r="BF441" s="280"/>
      <c r="BG441" s="261"/>
      <c r="BH441" s="271"/>
      <c r="BI441" s="140"/>
      <c r="BJ441" s="271"/>
      <c r="BK441" s="140"/>
      <c r="BL441" s="215"/>
      <c r="BM441" s="215"/>
      <c r="BN441" s="215"/>
      <c r="BO441" s="271"/>
      <c r="BP441" s="134"/>
      <c r="BQ441" s="67"/>
      <c r="BR441" s="67"/>
      <c r="BS441" s="135"/>
      <c r="BT441" s="134"/>
      <c r="BU441" s="67"/>
      <c r="BV441" s="199"/>
      <c r="BW441" s="280"/>
      <c r="BX441" s="334" t="str">
        <f t="shared" si="52"/>
        <v/>
      </c>
      <c r="BY441" s="134"/>
      <c r="BZ441" s="67"/>
      <c r="CA441" s="67"/>
      <c r="CB441" s="67"/>
      <c r="CC441" s="67"/>
      <c r="CD441" s="252" t="str">
        <f t="shared" si="53"/>
        <v/>
      </c>
      <c r="CE441" s="197" t="str">
        <f t="shared" si="54"/>
        <v/>
      </c>
      <c r="CF441" s="327" t="str">
        <f t="shared" si="55"/>
        <v/>
      </c>
      <c r="CG441" s="72" t="str">
        <f t="shared" si="57"/>
        <v/>
      </c>
      <c r="CH441" s="95"/>
      <c r="CI441" s="27" t="e">
        <f>VLOOKUP(B441,Facility_Information!$B$6:$O$136,14,FALSE)</f>
        <v>#N/A</v>
      </c>
      <c r="CJ441">
        <f t="shared" si="50"/>
        <v>0</v>
      </c>
      <c r="CK441">
        <f t="shared" si="51"/>
        <v>0</v>
      </c>
      <c r="CL441">
        <f>IF(CK441&gt;0,SUM($CK$6:CK441),0)</f>
        <v>0</v>
      </c>
      <c r="CM441" s="182" t="str">
        <f t="shared" si="56"/>
        <v/>
      </c>
    </row>
    <row r="442" spans="1:91" ht="13" x14ac:dyDescent="0.3">
      <c r="A442" s="82"/>
      <c r="B442" s="251"/>
      <c r="C442" s="215"/>
      <c r="D442" s="215"/>
      <c r="E442" s="215"/>
      <c r="F442" s="215"/>
      <c r="G442" s="216"/>
      <c r="H442" s="217"/>
      <c r="I442" s="200"/>
      <c r="J442" s="264"/>
      <c r="K442" s="140"/>
      <c r="L442" s="135"/>
      <c r="M442" s="261"/>
      <c r="N442" s="172"/>
      <c r="O442" s="160"/>
      <c r="P442" s="161"/>
      <c r="Q442" s="141"/>
      <c r="R442" s="170"/>
      <c r="S442" s="140"/>
      <c r="T442" s="67"/>
      <c r="U442" s="67"/>
      <c r="V442" s="135"/>
      <c r="W442" s="140"/>
      <c r="X442" s="135"/>
      <c r="Y442" s="134"/>
      <c r="Z442" s="67"/>
      <c r="AA442" s="67"/>
      <c r="AB442" s="135"/>
      <c r="AC442" s="141"/>
      <c r="AD442" s="115"/>
      <c r="AE442" s="115"/>
      <c r="AF442" s="269"/>
      <c r="AG442" s="134"/>
      <c r="AH442" s="67"/>
      <c r="AI442" s="67"/>
      <c r="AJ442" s="135"/>
      <c r="AK442" s="140"/>
      <c r="AL442" s="215"/>
      <c r="AM442" s="215"/>
      <c r="AN442" s="215"/>
      <c r="AO442" s="215"/>
      <c r="AP442" s="271"/>
      <c r="AQ442" s="273"/>
      <c r="AR442" s="140"/>
      <c r="AS442" s="271"/>
      <c r="AT442" s="140"/>
      <c r="AU442" s="215"/>
      <c r="AV442" s="215"/>
      <c r="AW442" s="215"/>
      <c r="AX442" s="271"/>
      <c r="AY442" s="277"/>
      <c r="AZ442" s="218"/>
      <c r="BA442" s="218"/>
      <c r="BB442" s="332"/>
      <c r="BC442" s="134"/>
      <c r="BD442" s="67"/>
      <c r="BE442" s="199"/>
      <c r="BF442" s="280"/>
      <c r="BG442" s="261"/>
      <c r="BH442" s="271"/>
      <c r="BI442" s="140"/>
      <c r="BJ442" s="271"/>
      <c r="BK442" s="140"/>
      <c r="BL442" s="215"/>
      <c r="BM442" s="215"/>
      <c r="BN442" s="215"/>
      <c r="BO442" s="271"/>
      <c r="BP442" s="134"/>
      <c r="BQ442" s="67"/>
      <c r="BR442" s="67"/>
      <c r="BS442" s="135"/>
      <c r="BT442" s="134"/>
      <c r="BU442" s="67"/>
      <c r="BV442" s="199"/>
      <c r="BW442" s="280"/>
      <c r="BX442" s="334" t="str">
        <f t="shared" si="52"/>
        <v/>
      </c>
      <c r="BY442" s="134"/>
      <c r="BZ442" s="67"/>
      <c r="CA442" s="67"/>
      <c r="CB442" s="67"/>
      <c r="CC442" s="67"/>
      <c r="CD442" s="252" t="str">
        <f t="shared" si="53"/>
        <v/>
      </c>
      <c r="CE442" s="197" t="str">
        <f t="shared" si="54"/>
        <v/>
      </c>
      <c r="CF442" s="327" t="str">
        <f t="shared" si="55"/>
        <v/>
      </c>
      <c r="CG442" s="72" t="str">
        <f t="shared" si="57"/>
        <v/>
      </c>
      <c r="CH442" s="95"/>
      <c r="CI442" s="27" t="e">
        <f>VLOOKUP(B442,Facility_Information!$B$6:$O$136,14,FALSE)</f>
        <v>#N/A</v>
      </c>
      <c r="CJ442">
        <f t="shared" si="50"/>
        <v>0</v>
      </c>
      <c r="CK442">
        <f t="shared" si="51"/>
        <v>0</v>
      </c>
      <c r="CL442">
        <f>IF(CK442&gt;0,SUM($CK$6:CK442),0)</f>
        <v>0</v>
      </c>
      <c r="CM442" s="182" t="str">
        <f t="shared" si="56"/>
        <v/>
      </c>
    </row>
    <row r="443" spans="1:91" ht="13" x14ac:dyDescent="0.3">
      <c r="A443" s="82"/>
      <c r="B443" s="251"/>
      <c r="C443" s="215"/>
      <c r="D443" s="215"/>
      <c r="E443" s="215"/>
      <c r="F443" s="215"/>
      <c r="G443" s="216"/>
      <c r="H443" s="217"/>
      <c r="I443" s="200"/>
      <c r="J443" s="264"/>
      <c r="K443" s="140"/>
      <c r="L443" s="135"/>
      <c r="M443" s="261"/>
      <c r="N443" s="172"/>
      <c r="O443" s="160"/>
      <c r="P443" s="161"/>
      <c r="Q443" s="141"/>
      <c r="R443" s="170"/>
      <c r="S443" s="140"/>
      <c r="T443" s="67"/>
      <c r="U443" s="67"/>
      <c r="V443" s="135"/>
      <c r="W443" s="140"/>
      <c r="X443" s="135"/>
      <c r="Y443" s="134"/>
      <c r="Z443" s="67"/>
      <c r="AA443" s="67"/>
      <c r="AB443" s="135"/>
      <c r="AC443" s="141"/>
      <c r="AD443" s="115"/>
      <c r="AE443" s="115"/>
      <c r="AF443" s="269"/>
      <c r="AG443" s="134"/>
      <c r="AH443" s="67"/>
      <c r="AI443" s="67"/>
      <c r="AJ443" s="135"/>
      <c r="AK443" s="140"/>
      <c r="AL443" s="215"/>
      <c r="AM443" s="215"/>
      <c r="AN443" s="215"/>
      <c r="AO443" s="215"/>
      <c r="AP443" s="271"/>
      <c r="AQ443" s="273"/>
      <c r="AR443" s="140"/>
      <c r="AS443" s="271"/>
      <c r="AT443" s="140"/>
      <c r="AU443" s="215"/>
      <c r="AV443" s="215"/>
      <c r="AW443" s="215"/>
      <c r="AX443" s="271"/>
      <c r="AY443" s="277"/>
      <c r="AZ443" s="218"/>
      <c r="BA443" s="218"/>
      <c r="BB443" s="332"/>
      <c r="BC443" s="134"/>
      <c r="BD443" s="67"/>
      <c r="BE443" s="199"/>
      <c r="BF443" s="280"/>
      <c r="BG443" s="261"/>
      <c r="BH443" s="271"/>
      <c r="BI443" s="140"/>
      <c r="BJ443" s="271"/>
      <c r="BK443" s="140"/>
      <c r="BL443" s="215"/>
      <c r="BM443" s="215"/>
      <c r="BN443" s="215"/>
      <c r="BO443" s="271"/>
      <c r="BP443" s="134"/>
      <c r="BQ443" s="67"/>
      <c r="BR443" s="67"/>
      <c r="BS443" s="135"/>
      <c r="BT443" s="134"/>
      <c r="BU443" s="67"/>
      <c r="BV443" s="199"/>
      <c r="BW443" s="280"/>
      <c r="BX443" s="334" t="str">
        <f t="shared" si="52"/>
        <v/>
      </c>
      <c r="BY443" s="134"/>
      <c r="BZ443" s="67"/>
      <c r="CA443" s="67"/>
      <c r="CB443" s="67"/>
      <c r="CC443" s="67"/>
      <c r="CD443" s="252" t="str">
        <f t="shared" si="53"/>
        <v/>
      </c>
      <c r="CE443" s="197" t="str">
        <f t="shared" si="54"/>
        <v/>
      </c>
      <c r="CF443" s="327" t="str">
        <f t="shared" si="55"/>
        <v/>
      </c>
      <c r="CG443" s="72" t="str">
        <f t="shared" si="57"/>
        <v/>
      </c>
      <c r="CH443" s="95"/>
      <c r="CI443" s="27" t="e">
        <f>VLOOKUP(B443,Facility_Information!$B$6:$O$136,14,FALSE)</f>
        <v>#N/A</v>
      </c>
      <c r="CJ443">
        <f t="shared" si="50"/>
        <v>0</v>
      </c>
      <c r="CK443">
        <f t="shared" si="51"/>
        <v>0</v>
      </c>
      <c r="CL443">
        <f>IF(CK443&gt;0,SUM($CK$6:CK443),0)</f>
        <v>0</v>
      </c>
      <c r="CM443" s="182" t="str">
        <f t="shared" si="56"/>
        <v/>
      </c>
    </row>
    <row r="444" spans="1:91" ht="13" x14ac:dyDescent="0.3">
      <c r="A444" s="82"/>
      <c r="B444" s="251"/>
      <c r="C444" s="215"/>
      <c r="D444" s="215"/>
      <c r="E444" s="215"/>
      <c r="F444" s="215"/>
      <c r="G444" s="216"/>
      <c r="H444" s="217"/>
      <c r="I444" s="200"/>
      <c r="J444" s="264"/>
      <c r="K444" s="140"/>
      <c r="L444" s="135"/>
      <c r="M444" s="261"/>
      <c r="N444" s="172"/>
      <c r="O444" s="160"/>
      <c r="P444" s="161"/>
      <c r="Q444" s="141"/>
      <c r="R444" s="170"/>
      <c r="S444" s="140"/>
      <c r="T444" s="67"/>
      <c r="U444" s="67"/>
      <c r="V444" s="135"/>
      <c r="W444" s="140"/>
      <c r="X444" s="135"/>
      <c r="Y444" s="134"/>
      <c r="Z444" s="67"/>
      <c r="AA444" s="67"/>
      <c r="AB444" s="135"/>
      <c r="AC444" s="141"/>
      <c r="AD444" s="115"/>
      <c r="AE444" s="115"/>
      <c r="AF444" s="269"/>
      <c r="AG444" s="134"/>
      <c r="AH444" s="67"/>
      <c r="AI444" s="67"/>
      <c r="AJ444" s="135"/>
      <c r="AK444" s="140"/>
      <c r="AL444" s="215"/>
      <c r="AM444" s="215"/>
      <c r="AN444" s="215"/>
      <c r="AO444" s="215"/>
      <c r="AP444" s="271"/>
      <c r="AQ444" s="273"/>
      <c r="AR444" s="140"/>
      <c r="AS444" s="271"/>
      <c r="AT444" s="140"/>
      <c r="AU444" s="215"/>
      <c r="AV444" s="215"/>
      <c r="AW444" s="215"/>
      <c r="AX444" s="271"/>
      <c r="AY444" s="277"/>
      <c r="AZ444" s="218"/>
      <c r="BA444" s="218"/>
      <c r="BB444" s="332"/>
      <c r="BC444" s="134"/>
      <c r="BD444" s="67"/>
      <c r="BE444" s="199"/>
      <c r="BF444" s="280"/>
      <c r="BG444" s="261"/>
      <c r="BH444" s="271"/>
      <c r="BI444" s="140"/>
      <c r="BJ444" s="271"/>
      <c r="BK444" s="140"/>
      <c r="BL444" s="215"/>
      <c r="BM444" s="215"/>
      <c r="BN444" s="215"/>
      <c r="BO444" s="271"/>
      <c r="BP444" s="134"/>
      <c r="BQ444" s="67"/>
      <c r="BR444" s="67"/>
      <c r="BS444" s="135"/>
      <c r="BT444" s="134"/>
      <c r="BU444" s="67"/>
      <c r="BV444" s="199"/>
      <c r="BW444" s="280"/>
      <c r="BX444" s="334" t="str">
        <f t="shared" si="52"/>
        <v/>
      </c>
      <c r="BY444" s="134"/>
      <c r="BZ444" s="67"/>
      <c r="CA444" s="67"/>
      <c r="CB444" s="67"/>
      <c r="CC444" s="67"/>
      <c r="CD444" s="252" t="str">
        <f t="shared" si="53"/>
        <v/>
      </c>
      <c r="CE444" s="197" t="str">
        <f t="shared" si="54"/>
        <v/>
      </c>
      <c r="CF444" s="327" t="str">
        <f t="shared" si="55"/>
        <v/>
      </c>
      <c r="CG444" s="72" t="str">
        <f t="shared" si="57"/>
        <v/>
      </c>
      <c r="CH444" s="95"/>
      <c r="CI444" s="27" t="e">
        <f>VLOOKUP(B444,Facility_Information!$B$6:$O$136,14,FALSE)</f>
        <v>#N/A</v>
      </c>
      <c r="CJ444">
        <f t="shared" si="50"/>
        <v>0</v>
      </c>
      <c r="CK444">
        <f t="shared" si="51"/>
        <v>0</v>
      </c>
      <c r="CL444">
        <f>IF(CK444&gt;0,SUM($CK$6:CK444),0)</f>
        <v>0</v>
      </c>
      <c r="CM444" s="182" t="str">
        <f t="shared" si="56"/>
        <v/>
      </c>
    </row>
    <row r="445" spans="1:91" ht="13" x14ac:dyDescent="0.3">
      <c r="A445" s="82"/>
      <c r="B445" s="251"/>
      <c r="C445" s="215"/>
      <c r="D445" s="215"/>
      <c r="E445" s="215"/>
      <c r="F445" s="215"/>
      <c r="G445" s="216"/>
      <c r="H445" s="217"/>
      <c r="I445" s="200"/>
      <c r="J445" s="264"/>
      <c r="K445" s="140"/>
      <c r="L445" s="135"/>
      <c r="M445" s="261"/>
      <c r="N445" s="172"/>
      <c r="O445" s="160"/>
      <c r="P445" s="161"/>
      <c r="Q445" s="141"/>
      <c r="R445" s="170"/>
      <c r="S445" s="140"/>
      <c r="T445" s="67"/>
      <c r="U445" s="67"/>
      <c r="V445" s="135"/>
      <c r="W445" s="140"/>
      <c r="X445" s="135"/>
      <c r="Y445" s="134"/>
      <c r="Z445" s="67"/>
      <c r="AA445" s="67"/>
      <c r="AB445" s="135"/>
      <c r="AC445" s="141"/>
      <c r="AD445" s="115"/>
      <c r="AE445" s="115"/>
      <c r="AF445" s="269"/>
      <c r="AG445" s="134"/>
      <c r="AH445" s="67"/>
      <c r="AI445" s="67"/>
      <c r="AJ445" s="135"/>
      <c r="AK445" s="140"/>
      <c r="AL445" s="215"/>
      <c r="AM445" s="215"/>
      <c r="AN445" s="215"/>
      <c r="AO445" s="215"/>
      <c r="AP445" s="271"/>
      <c r="AQ445" s="273"/>
      <c r="AR445" s="140"/>
      <c r="AS445" s="271"/>
      <c r="AT445" s="140"/>
      <c r="AU445" s="215"/>
      <c r="AV445" s="215"/>
      <c r="AW445" s="215"/>
      <c r="AX445" s="271"/>
      <c r="AY445" s="277"/>
      <c r="AZ445" s="218"/>
      <c r="BA445" s="218"/>
      <c r="BB445" s="332"/>
      <c r="BC445" s="134"/>
      <c r="BD445" s="67"/>
      <c r="BE445" s="199"/>
      <c r="BF445" s="280"/>
      <c r="BG445" s="261"/>
      <c r="BH445" s="271"/>
      <c r="BI445" s="140"/>
      <c r="BJ445" s="271"/>
      <c r="BK445" s="140"/>
      <c r="BL445" s="215"/>
      <c r="BM445" s="215"/>
      <c r="BN445" s="215"/>
      <c r="BO445" s="271"/>
      <c r="BP445" s="134"/>
      <c r="BQ445" s="67"/>
      <c r="BR445" s="67"/>
      <c r="BS445" s="135"/>
      <c r="BT445" s="134"/>
      <c r="BU445" s="67"/>
      <c r="BV445" s="199"/>
      <c r="BW445" s="280"/>
      <c r="BX445" s="334" t="str">
        <f t="shared" si="52"/>
        <v/>
      </c>
      <c r="BY445" s="134"/>
      <c r="BZ445" s="67"/>
      <c r="CA445" s="67"/>
      <c r="CB445" s="67"/>
      <c r="CC445" s="67"/>
      <c r="CD445" s="252" t="str">
        <f t="shared" si="53"/>
        <v/>
      </c>
      <c r="CE445" s="197" t="str">
        <f t="shared" si="54"/>
        <v/>
      </c>
      <c r="CF445" s="327" t="str">
        <f t="shared" si="55"/>
        <v/>
      </c>
      <c r="CG445" s="72" t="str">
        <f t="shared" si="57"/>
        <v/>
      </c>
      <c r="CH445" s="95"/>
      <c r="CI445" s="27" t="e">
        <f>VLOOKUP(B445,Facility_Information!$B$6:$O$136,14,FALSE)</f>
        <v>#N/A</v>
      </c>
      <c r="CJ445">
        <f t="shared" si="50"/>
        <v>0</v>
      </c>
      <c r="CK445">
        <f t="shared" si="51"/>
        <v>0</v>
      </c>
      <c r="CL445">
        <f>IF(CK445&gt;0,SUM($CK$6:CK445),0)</f>
        <v>0</v>
      </c>
      <c r="CM445" s="182" t="str">
        <f t="shared" si="56"/>
        <v/>
      </c>
    </row>
    <row r="446" spans="1:91" ht="13" x14ac:dyDescent="0.3">
      <c r="A446" s="82"/>
      <c r="B446" s="251"/>
      <c r="C446" s="215"/>
      <c r="D446" s="215"/>
      <c r="E446" s="215"/>
      <c r="F446" s="215"/>
      <c r="G446" s="216"/>
      <c r="H446" s="217"/>
      <c r="I446" s="200"/>
      <c r="J446" s="264"/>
      <c r="K446" s="140"/>
      <c r="L446" s="135"/>
      <c r="M446" s="261"/>
      <c r="N446" s="172"/>
      <c r="O446" s="160"/>
      <c r="P446" s="161"/>
      <c r="Q446" s="141"/>
      <c r="R446" s="170"/>
      <c r="S446" s="140"/>
      <c r="T446" s="67"/>
      <c r="U446" s="67"/>
      <c r="V446" s="135"/>
      <c r="W446" s="140"/>
      <c r="X446" s="135"/>
      <c r="Y446" s="134"/>
      <c r="Z446" s="67"/>
      <c r="AA446" s="67"/>
      <c r="AB446" s="135"/>
      <c r="AC446" s="141"/>
      <c r="AD446" s="115"/>
      <c r="AE446" s="115"/>
      <c r="AF446" s="269"/>
      <c r="AG446" s="134"/>
      <c r="AH446" s="67"/>
      <c r="AI446" s="67"/>
      <c r="AJ446" s="135"/>
      <c r="AK446" s="140"/>
      <c r="AL446" s="215"/>
      <c r="AM446" s="215"/>
      <c r="AN446" s="215"/>
      <c r="AO446" s="215"/>
      <c r="AP446" s="271"/>
      <c r="AQ446" s="273"/>
      <c r="AR446" s="140"/>
      <c r="AS446" s="271"/>
      <c r="AT446" s="140"/>
      <c r="AU446" s="215"/>
      <c r="AV446" s="215"/>
      <c r="AW446" s="215"/>
      <c r="AX446" s="271"/>
      <c r="AY446" s="277"/>
      <c r="AZ446" s="218"/>
      <c r="BA446" s="218"/>
      <c r="BB446" s="332"/>
      <c r="BC446" s="134"/>
      <c r="BD446" s="67"/>
      <c r="BE446" s="199"/>
      <c r="BF446" s="280"/>
      <c r="BG446" s="261"/>
      <c r="BH446" s="271"/>
      <c r="BI446" s="140"/>
      <c r="BJ446" s="271"/>
      <c r="BK446" s="140"/>
      <c r="BL446" s="215"/>
      <c r="BM446" s="215"/>
      <c r="BN446" s="215"/>
      <c r="BO446" s="271"/>
      <c r="BP446" s="134"/>
      <c r="BQ446" s="67"/>
      <c r="BR446" s="67"/>
      <c r="BS446" s="135"/>
      <c r="BT446" s="134"/>
      <c r="BU446" s="67"/>
      <c r="BV446" s="199"/>
      <c r="BW446" s="280"/>
      <c r="BX446" s="334" t="str">
        <f t="shared" si="52"/>
        <v/>
      </c>
      <c r="BY446" s="134"/>
      <c r="BZ446" s="67"/>
      <c r="CA446" s="67"/>
      <c r="CB446" s="67"/>
      <c r="CC446" s="67"/>
      <c r="CD446" s="252" t="str">
        <f t="shared" si="53"/>
        <v/>
      </c>
      <c r="CE446" s="197" t="str">
        <f t="shared" si="54"/>
        <v/>
      </c>
      <c r="CF446" s="327" t="str">
        <f t="shared" si="55"/>
        <v/>
      </c>
      <c r="CG446" s="72" t="str">
        <f t="shared" si="57"/>
        <v/>
      </c>
      <c r="CH446" s="95"/>
      <c r="CI446" s="27" t="e">
        <f>VLOOKUP(B446,Facility_Information!$B$6:$O$136,14,FALSE)</f>
        <v>#N/A</v>
      </c>
      <c r="CJ446">
        <f t="shared" si="50"/>
        <v>0</v>
      </c>
      <c r="CK446">
        <f t="shared" si="51"/>
        <v>0</v>
      </c>
      <c r="CL446">
        <f>IF(CK446&gt;0,SUM($CK$6:CK446),0)</f>
        <v>0</v>
      </c>
      <c r="CM446" s="182" t="str">
        <f t="shared" si="56"/>
        <v/>
      </c>
    </row>
    <row r="447" spans="1:91" ht="13" x14ac:dyDescent="0.3">
      <c r="A447" s="82"/>
      <c r="B447" s="251"/>
      <c r="C447" s="215"/>
      <c r="D447" s="215"/>
      <c r="E447" s="215"/>
      <c r="F447" s="215"/>
      <c r="G447" s="216"/>
      <c r="H447" s="217"/>
      <c r="I447" s="200"/>
      <c r="J447" s="264"/>
      <c r="K447" s="140"/>
      <c r="L447" s="135"/>
      <c r="M447" s="261"/>
      <c r="N447" s="172"/>
      <c r="O447" s="160"/>
      <c r="P447" s="161"/>
      <c r="Q447" s="141"/>
      <c r="R447" s="170"/>
      <c r="S447" s="140"/>
      <c r="T447" s="67"/>
      <c r="U447" s="67"/>
      <c r="V447" s="135"/>
      <c r="W447" s="140"/>
      <c r="X447" s="135"/>
      <c r="Y447" s="134"/>
      <c r="Z447" s="67"/>
      <c r="AA447" s="67"/>
      <c r="AB447" s="135"/>
      <c r="AC447" s="141"/>
      <c r="AD447" s="115"/>
      <c r="AE447" s="115"/>
      <c r="AF447" s="269"/>
      <c r="AG447" s="134"/>
      <c r="AH447" s="67"/>
      <c r="AI447" s="67"/>
      <c r="AJ447" s="135"/>
      <c r="AK447" s="140"/>
      <c r="AL447" s="215"/>
      <c r="AM447" s="215"/>
      <c r="AN447" s="215"/>
      <c r="AO447" s="215"/>
      <c r="AP447" s="271"/>
      <c r="AQ447" s="273"/>
      <c r="AR447" s="140"/>
      <c r="AS447" s="271"/>
      <c r="AT447" s="140"/>
      <c r="AU447" s="215"/>
      <c r="AV447" s="215"/>
      <c r="AW447" s="215"/>
      <c r="AX447" s="271"/>
      <c r="AY447" s="277"/>
      <c r="AZ447" s="218"/>
      <c r="BA447" s="218"/>
      <c r="BB447" s="332"/>
      <c r="BC447" s="134"/>
      <c r="BD447" s="67"/>
      <c r="BE447" s="199"/>
      <c r="BF447" s="280"/>
      <c r="BG447" s="261"/>
      <c r="BH447" s="271"/>
      <c r="BI447" s="140"/>
      <c r="BJ447" s="271"/>
      <c r="BK447" s="140"/>
      <c r="BL447" s="215"/>
      <c r="BM447" s="215"/>
      <c r="BN447" s="215"/>
      <c r="BO447" s="271"/>
      <c r="BP447" s="134"/>
      <c r="BQ447" s="67"/>
      <c r="BR447" s="67"/>
      <c r="BS447" s="135"/>
      <c r="BT447" s="134"/>
      <c r="BU447" s="67"/>
      <c r="BV447" s="199"/>
      <c r="BW447" s="280"/>
      <c r="BX447" s="334" t="str">
        <f t="shared" si="52"/>
        <v/>
      </c>
      <c r="BY447" s="134"/>
      <c r="BZ447" s="67"/>
      <c r="CA447" s="67"/>
      <c r="CB447" s="67"/>
      <c r="CC447" s="67"/>
      <c r="CD447" s="252" t="str">
        <f t="shared" si="53"/>
        <v/>
      </c>
      <c r="CE447" s="197" t="str">
        <f t="shared" si="54"/>
        <v/>
      </c>
      <c r="CF447" s="327" t="str">
        <f t="shared" si="55"/>
        <v/>
      </c>
      <c r="CG447" s="72" t="str">
        <f t="shared" si="57"/>
        <v/>
      </c>
      <c r="CH447" s="95"/>
      <c r="CI447" s="27" t="e">
        <f>VLOOKUP(B447,Facility_Information!$B$6:$O$136,14,FALSE)</f>
        <v>#N/A</v>
      </c>
      <c r="CJ447">
        <f t="shared" si="50"/>
        <v>0</v>
      </c>
      <c r="CK447">
        <f t="shared" si="51"/>
        <v>0</v>
      </c>
      <c r="CL447">
        <f>IF(CK447&gt;0,SUM($CK$6:CK447),0)</f>
        <v>0</v>
      </c>
      <c r="CM447" s="182" t="str">
        <f t="shared" si="56"/>
        <v/>
      </c>
    </row>
    <row r="448" spans="1:91" ht="13" x14ac:dyDescent="0.3">
      <c r="A448" s="82"/>
      <c r="B448" s="251"/>
      <c r="C448" s="215"/>
      <c r="D448" s="215"/>
      <c r="E448" s="215"/>
      <c r="F448" s="215"/>
      <c r="G448" s="216"/>
      <c r="H448" s="217"/>
      <c r="I448" s="200"/>
      <c r="J448" s="264"/>
      <c r="K448" s="140"/>
      <c r="L448" s="135"/>
      <c r="M448" s="261"/>
      <c r="N448" s="172"/>
      <c r="O448" s="160"/>
      <c r="P448" s="161"/>
      <c r="Q448" s="141"/>
      <c r="R448" s="170"/>
      <c r="S448" s="140"/>
      <c r="T448" s="67"/>
      <c r="U448" s="67"/>
      <c r="V448" s="135"/>
      <c r="W448" s="140"/>
      <c r="X448" s="135"/>
      <c r="Y448" s="134"/>
      <c r="Z448" s="67"/>
      <c r="AA448" s="67"/>
      <c r="AB448" s="135"/>
      <c r="AC448" s="141"/>
      <c r="AD448" s="115"/>
      <c r="AE448" s="115"/>
      <c r="AF448" s="269"/>
      <c r="AG448" s="134"/>
      <c r="AH448" s="67"/>
      <c r="AI448" s="67"/>
      <c r="AJ448" s="135"/>
      <c r="AK448" s="140"/>
      <c r="AL448" s="215"/>
      <c r="AM448" s="215"/>
      <c r="AN448" s="215"/>
      <c r="AO448" s="215"/>
      <c r="AP448" s="271"/>
      <c r="AQ448" s="273"/>
      <c r="AR448" s="140"/>
      <c r="AS448" s="271"/>
      <c r="AT448" s="140"/>
      <c r="AU448" s="215"/>
      <c r="AV448" s="215"/>
      <c r="AW448" s="215"/>
      <c r="AX448" s="271"/>
      <c r="AY448" s="277"/>
      <c r="AZ448" s="218"/>
      <c r="BA448" s="218"/>
      <c r="BB448" s="332"/>
      <c r="BC448" s="134"/>
      <c r="BD448" s="67"/>
      <c r="BE448" s="199"/>
      <c r="BF448" s="280"/>
      <c r="BG448" s="261"/>
      <c r="BH448" s="271"/>
      <c r="BI448" s="140"/>
      <c r="BJ448" s="271"/>
      <c r="BK448" s="140"/>
      <c r="BL448" s="215"/>
      <c r="BM448" s="215"/>
      <c r="BN448" s="215"/>
      <c r="BO448" s="271"/>
      <c r="BP448" s="134"/>
      <c r="BQ448" s="67"/>
      <c r="BR448" s="67"/>
      <c r="BS448" s="135"/>
      <c r="BT448" s="134"/>
      <c r="BU448" s="67"/>
      <c r="BV448" s="199"/>
      <c r="BW448" s="280"/>
      <c r="BX448" s="334" t="str">
        <f t="shared" si="52"/>
        <v/>
      </c>
      <c r="BY448" s="134"/>
      <c r="BZ448" s="67"/>
      <c r="CA448" s="67"/>
      <c r="CB448" s="67"/>
      <c r="CC448" s="67"/>
      <c r="CD448" s="252" t="str">
        <f t="shared" si="53"/>
        <v/>
      </c>
      <c r="CE448" s="197" t="str">
        <f t="shared" si="54"/>
        <v/>
      </c>
      <c r="CF448" s="327" t="str">
        <f t="shared" si="55"/>
        <v/>
      </c>
      <c r="CG448" s="72" t="str">
        <f t="shared" si="57"/>
        <v/>
      </c>
      <c r="CH448" s="95"/>
      <c r="CI448" s="27" t="e">
        <f>VLOOKUP(B448,Facility_Information!$B$6:$O$136,14,FALSE)</f>
        <v>#N/A</v>
      </c>
      <c r="CJ448">
        <f t="shared" si="50"/>
        <v>0</v>
      </c>
      <c r="CK448">
        <f t="shared" si="51"/>
        <v>0</v>
      </c>
      <c r="CL448">
        <f>IF(CK448&gt;0,SUM($CK$6:CK448),0)</f>
        <v>0</v>
      </c>
      <c r="CM448" s="182" t="str">
        <f t="shared" si="56"/>
        <v/>
      </c>
    </row>
    <row r="449" spans="1:91" ht="13" x14ac:dyDescent="0.3">
      <c r="A449" s="82"/>
      <c r="B449" s="251"/>
      <c r="C449" s="215"/>
      <c r="D449" s="215"/>
      <c r="E449" s="215"/>
      <c r="F449" s="215"/>
      <c r="G449" s="216"/>
      <c r="H449" s="217"/>
      <c r="I449" s="200"/>
      <c r="J449" s="264"/>
      <c r="K449" s="140"/>
      <c r="L449" s="135"/>
      <c r="M449" s="261"/>
      <c r="N449" s="172"/>
      <c r="O449" s="160"/>
      <c r="P449" s="161"/>
      <c r="Q449" s="141"/>
      <c r="R449" s="170"/>
      <c r="S449" s="140"/>
      <c r="T449" s="67"/>
      <c r="U449" s="67"/>
      <c r="V449" s="135"/>
      <c r="W449" s="140"/>
      <c r="X449" s="135"/>
      <c r="Y449" s="134"/>
      <c r="Z449" s="67"/>
      <c r="AA449" s="67"/>
      <c r="AB449" s="135"/>
      <c r="AC449" s="141"/>
      <c r="AD449" s="115"/>
      <c r="AE449" s="115"/>
      <c r="AF449" s="269"/>
      <c r="AG449" s="134"/>
      <c r="AH449" s="67"/>
      <c r="AI449" s="67"/>
      <c r="AJ449" s="135"/>
      <c r="AK449" s="140"/>
      <c r="AL449" s="215"/>
      <c r="AM449" s="215"/>
      <c r="AN449" s="215"/>
      <c r="AO449" s="215"/>
      <c r="AP449" s="271"/>
      <c r="AQ449" s="273"/>
      <c r="AR449" s="140"/>
      <c r="AS449" s="271"/>
      <c r="AT449" s="140"/>
      <c r="AU449" s="215"/>
      <c r="AV449" s="215"/>
      <c r="AW449" s="215"/>
      <c r="AX449" s="271"/>
      <c r="AY449" s="277"/>
      <c r="AZ449" s="218"/>
      <c r="BA449" s="218"/>
      <c r="BB449" s="332"/>
      <c r="BC449" s="134"/>
      <c r="BD449" s="67"/>
      <c r="BE449" s="199"/>
      <c r="BF449" s="280"/>
      <c r="BG449" s="261"/>
      <c r="BH449" s="271"/>
      <c r="BI449" s="140"/>
      <c r="BJ449" s="271"/>
      <c r="BK449" s="140"/>
      <c r="BL449" s="215"/>
      <c r="BM449" s="215"/>
      <c r="BN449" s="215"/>
      <c r="BO449" s="271"/>
      <c r="BP449" s="134"/>
      <c r="BQ449" s="67"/>
      <c r="BR449" s="67"/>
      <c r="BS449" s="135"/>
      <c r="BT449" s="134"/>
      <c r="BU449" s="67"/>
      <c r="BV449" s="199"/>
      <c r="BW449" s="280"/>
      <c r="BX449" s="334" t="str">
        <f t="shared" si="52"/>
        <v/>
      </c>
      <c r="BY449" s="134"/>
      <c r="BZ449" s="67"/>
      <c r="CA449" s="67"/>
      <c r="CB449" s="67"/>
      <c r="CC449" s="67"/>
      <c r="CD449" s="252" t="str">
        <f t="shared" si="53"/>
        <v/>
      </c>
      <c r="CE449" s="197" t="str">
        <f t="shared" si="54"/>
        <v/>
      </c>
      <c r="CF449" s="327" t="str">
        <f t="shared" si="55"/>
        <v/>
      </c>
      <c r="CG449" s="72" t="str">
        <f t="shared" si="57"/>
        <v/>
      </c>
      <c r="CH449" s="95"/>
      <c r="CI449" s="27" t="e">
        <f>VLOOKUP(B449,Facility_Information!$B$6:$O$136,14,FALSE)</f>
        <v>#N/A</v>
      </c>
      <c r="CJ449">
        <f t="shared" si="50"/>
        <v>0</v>
      </c>
      <c r="CK449">
        <f t="shared" si="51"/>
        <v>0</v>
      </c>
      <c r="CL449">
        <f>IF(CK449&gt;0,SUM($CK$6:CK449),0)</f>
        <v>0</v>
      </c>
      <c r="CM449" s="182" t="str">
        <f t="shared" si="56"/>
        <v/>
      </c>
    </row>
    <row r="450" spans="1:91" ht="13" x14ac:dyDescent="0.3">
      <c r="A450" s="82"/>
      <c r="B450" s="251"/>
      <c r="C450" s="215"/>
      <c r="D450" s="215"/>
      <c r="E450" s="215"/>
      <c r="F450" s="215"/>
      <c r="G450" s="216"/>
      <c r="H450" s="217"/>
      <c r="I450" s="200"/>
      <c r="J450" s="264"/>
      <c r="K450" s="140"/>
      <c r="L450" s="135"/>
      <c r="M450" s="261"/>
      <c r="N450" s="172"/>
      <c r="O450" s="160"/>
      <c r="P450" s="161"/>
      <c r="Q450" s="141"/>
      <c r="R450" s="170"/>
      <c r="S450" s="140"/>
      <c r="T450" s="67"/>
      <c r="U450" s="67"/>
      <c r="V450" s="135"/>
      <c r="W450" s="140"/>
      <c r="X450" s="135"/>
      <c r="Y450" s="134"/>
      <c r="Z450" s="67"/>
      <c r="AA450" s="67"/>
      <c r="AB450" s="135"/>
      <c r="AC450" s="141"/>
      <c r="AD450" s="115"/>
      <c r="AE450" s="115"/>
      <c r="AF450" s="269"/>
      <c r="AG450" s="134"/>
      <c r="AH450" s="67"/>
      <c r="AI450" s="67"/>
      <c r="AJ450" s="135"/>
      <c r="AK450" s="140"/>
      <c r="AL450" s="215"/>
      <c r="AM450" s="215"/>
      <c r="AN450" s="215"/>
      <c r="AO450" s="215"/>
      <c r="AP450" s="271"/>
      <c r="AQ450" s="273"/>
      <c r="AR450" s="140"/>
      <c r="AS450" s="271"/>
      <c r="AT450" s="140"/>
      <c r="AU450" s="215"/>
      <c r="AV450" s="215"/>
      <c r="AW450" s="215"/>
      <c r="AX450" s="271"/>
      <c r="AY450" s="277"/>
      <c r="AZ450" s="218"/>
      <c r="BA450" s="218"/>
      <c r="BB450" s="332"/>
      <c r="BC450" s="134"/>
      <c r="BD450" s="67"/>
      <c r="BE450" s="199"/>
      <c r="BF450" s="280"/>
      <c r="BG450" s="261"/>
      <c r="BH450" s="271"/>
      <c r="BI450" s="140"/>
      <c r="BJ450" s="271"/>
      <c r="BK450" s="140"/>
      <c r="BL450" s="215"/>
      <c r="BM450" s="215"/>
      <c r="BN450" s="215"/>
      <c r="BO450" s="271"/>
      <c r="BP450" s="134"/>
      <c r="BQ450" s="67"/>
      <c r="BR450" s="67"/>
      <c r="BS450" s="135"/>
      <c r="BT450" s="134"/>
      <c r="BU450" s="67"/>
      <c r="BV450" s="199"/>
      <c r="BW450" s="280"/>
      <c r="BX450" s="334" t="str">
        <f t="shared" si="52"/>
        <v/>
      </c>
      <c r="BY450" s="134"/>
      <c r="BZ450" s="67"/>
      <c r="CA450" s="67"/>
      <c r="CB450" s="67"/>
      <c r="CC450" s="67"/>
      <c r="CD450" s="252" t="str">
        <f t="shared" si="53"/>
        <v/>
      </c>
      <c r="CE450" s="197" t="str">
        <f t="shared" si="54"/>
        <v/>
      </c>
      <c r="CF450" s="327" t="str">
        <f t="shared" si="55"/>
        <v/>
      </c>
      <c r="CG450" s="72" t="str">
        <f t="shared" si="57"/>
        <v/>
      </c>
      <c r="CH450" s="95"/>
      <c r="CI450" s="27" t="e">
        <f>VLOOKUP(B450,Facility_Information!$B$6:$O$136,14,FALSE)</f>
        <v>#N/A</v>
      </c>
      <c r="CJ450">
        <f t="shared" si="50"/>
        <v>0</v>
      </c>
      <c r="CK450">
        <f t="shared" si="51"/>
        <v>0</v>
      </c>
      <c r="CL450">
        <f>IF(CK450&gt;0,SUM($CK$6:CK450),0)</f>
        <v>0</v>
      </c>
      <c r="CM450" s="182" t="str">
        <f t="shared" si="56"/>
        <v/>
      </c>
    </row>
    <row r="451" spans="1:91" ht="13" x14ac:dyDescent="0.3">
      <c r="A451" s="82"/>
      <c r="B451" s="251"/>
      <c r="C451" s="215"/>
      <c r="D451" s="215"/>
      <c r="E451" s="215"/>
      <c r="F451" s="215"/>
      <c r="G451" s="216"/>
      <c r="H451" s="217"/>
      <c r="I451" s="200"/>
      <c r="J451" s="264"/>
      <c r="K451" s="140"/>
      <c r="L451" s="135"/>
      <c r="M451" s="261"/>
      <c r="N451" s="172"/>
      <c r="O451" s="160"/>
      <c r="P451" s="161"/>
      <c r="Q451" s="141"/>
      <c r="R451" s="170"/>
      <c r="S451" s="140"/>
      <c r="T451" s="67"/>
      <c r="U451" s="67"/>
      <c r="V451" s="135"/>
      <c r="W451" s="140"/>
      <c r="X451" s="135"/>
      <c r="Y451" s="134"/>
      <c r="Z451" s="67"/>
      <c r="AA451" s="67"/>
      <c r="AB451" s="135"/>
      <c r="AC451" s="141"/>
      <c r="AD451" s="115"/>
      <c r="AE451" s="115"/>
      <c r="AF451" s="269"/>
      <c r="AG451" s="134"/>
      <c r="AH451" s="67"/>
      <c r="AI451" s="67"/>
      <c r="AJ451" s="135"/>
      <c r="AK451" s="140"/>
      <c r="AL451" s="215"/>
      <c r="AM451" s="215"/>
      <c r="AN451" s="215"/>
      <c r="AO451" s="215"/>
      <c r="AP451" s="271"/>
      <c r="AQ451" s="273"/>
      <c r="AR451" s="140"/>
      <c r="AS451" s="271"/>
      <c r="AT451" s="140"/>
      <c r="AU451" s="215"/>
      <c r="AV451" s="215"/>
      <c r="AW451" s="215"/>
      <c r="AX451" s="271"/>
      <c r="AY451" s="277"/>
      <c r="AZ451" s="218"/>
      <c r="BA451" s="218"/>
      <c r="BB451" s="332"/>
      <c r="BC451" s="134"/>
      <c r="BD451" s="67"/>
      <c r="BE451" s="199"/>
      <c r="BF451" s="280"/>
      <c r="BG451" s="261"/>
      <c r="BH451" s="271"/>
      <c r="BI451" s="140"/>
      <c r="BJ451" s="271"/>
      <c r="BK451" s="140"/>
      <c r="BL451" s="215"/>
      <c r="BM451" s="215"/>
      <c r="BN451" s="215"/>
      <c r="BO451" s="271"/>
      <c r="BP451" s="134"/>
      <c r="BQ451" s="67"/>
      <c r="BR451" s="67"/>
      <c r="BS451" s="135"/>
      <c r="BT451" s="134"/>
      <c r="BU451" s="67"/>
      <c r="BV451" s="199"/>
      <c r="BW451" s="280"/>
      <c r="BX451" s="334" t="str">
        <f t="shared" si="52"/>
        <v/>
      </c>
      <c r="BY451" s="134"/>
      <c r="BZ451" s="67"/>
      <c r="CA451" s="67"/>
      <c r="CB451" s="67"/>
      <c r="CC451" s="67"/>
      <c r="CD451" s="252" t="str">
        <f t="shared" si="53"/>
        <v/>
      </c>
      <c r="CE451" s="197" t="str">
        <f t="shared" si="54"/>
        <v/>
      </c>
      <c r="CF451" s="327" t="str">
        <f t="shared" si="55"/>
        <v/>
      </c>
      <c r="CG451" s="72" t="str">
        <f t="shared" si="57"/>
        <v/>
      </c>
      <c r="CH451" s="95"/>
      <c r="CI451" s="27" t="e">
        <f>VLOOKUP(B451,Facility_Information!$B$6:$O$136,14,FALSE)</f>
        <v>#N/A</v>
      </c>
      <c r="CJ451">
        <f t="shared" si="50"/>
        <v>0</v>
      </c>
      <c r="CK451">
        <f t="shared" si="51"/>
        <v>0</v>
      </c>
      <c r="CL451">
        <f>IF(CK451&gt;0,SUM($CK$6:CK451),0)</f>
        <v>0</v>
      </c>
      <c r="CM451" s="182" t="str">
        <f t="shared" si="56"/>
        <v/>
      </c>
    </row>
    <row r="452" spans="1:91" ht="13" x14ac:dyDescent="0.3">
      <c r="A452" s="82"/>
      <c r="B452" s="251"/>
      <c r="C452" s="215"/>
      <c r="D452" s="215"/>
      <c r="E452" s="215"/>
      <c r="F452" s="215"/>
      <c r="G452" s="216"/>
      <c r="H452" s="217"/>
      <c r="I452" s="200"/>
      <c r="J452" s="264"/>
      <c r="K452" s="140"/>
      <c r="L452" s="135"/>
      <c r="M452" s="261"/>
      <c r="N452" s="172"/>
      <c r="O452" s="160"/>
      <c r="P452" s="161"/>
      <c r="Q452" s="141"/>
      <c r="R452" s="170"/>
      <c r="S452" s="140"/>
      <c r="T452" s="67"/>
      <c r="U452" s="67"/>
      <c r="V452" s="135"/>
      <c r="W452" s="140"/>
      <c r="X452" s="135"/>
      <c r="Y452" s="134"/>
      <c r="Z452" s="67"/>
      <c r="AA452" s="67"/>
      <c r="AB452" s="135"/>
      <c r="AC452" s="141"/>
      <c r="AD452" s="115"/>
      <c r="AE452" s="115"/>
      <c r="AF452" s="269"/>
      <c r="AG452" s="134"/>
      <c r="AH452" s="67"/>
      <c r="AI452" s="67"/>
      <c r="AJ452" s="135"/>
      <c r="AK452" s="140"/>
      <c r="AL452" s="215"/>
      <c r="AM452" s="215"/>
      <c r="AN452" s="215"/>
      <c r="AO452" s="215"/>
      <c r="AP452" s="271"/>
      <c r="AQ452" s="273"/>
      <c r="AR452" s="140"/>
      <c r="AS452" s="271"/>
      <c r="AT452" s="140"/>
      <c r="AU452" s="215"/>
      <c r="AV452" s="215"/>
      <c r="AW452" s="215"/>
      <c r="AX452" s="271"/>
      <c r="AY452" s="277"/>
      <c r="AZ452" s="218"/>
      <c r="BA452" s="218"/>
      <c r="BB452" s="332"/>
      <c r="BC452" s="134"/>
      <c r="BD452" s="67"/>
      <c r="BE452" s="199"/>
      <c r="BF452" s="280"/>
      <c r="BG452" s="261"/>
      <c r="BH452" s="271"/>
      <c r="BI452" s="140"/>
      <c r="BJ452" s="271"/>
      <c r="BK452" s="140"/>
      <c r="BL452" s="215"/>
      <c r="BM452" s="215"/>
      <c r="BN452" s="215"/>
      <c r="BO452" s="271"/>
      <c r="BP452" s="134"/>
      <c r="BQ452" s="67"/>
      <c r="BR452" s="67"/>
      <c r="BS452" s="135"/>
      <c r="BT452" s="134"/>
      <c r="BU452" s="67"/>
      <c r="BV452" s="199"/>
      <c r="BW452" s="280"/>
      <c r="BX452" s="334" t="str">
        <f t="shared" si="52"/>
        <v/>
      </c>
      <c r="BY452" s="134"/>
      <c r="BZ452" s="67"/>
      <c r="CA452" s="67"/>
      <c r="CB452" s="67"/>
      <c r="CC452" s="67"/>
      <c r="CD452" s="252" t="str">
        <f t="shared" si="53"/>
        <v/>
      </c>
      <c r="CE452" s="197" t="str">
        <f t="shared" si="54"/>
        <v/>
      </c>
      <c r="CF452" s="327" t="str">
        <f t="shared" si="55"/>
        <v/>
      </c>
      <c r="CG452" s="72" t="str">
        <f t="shared" si="57"/>
        <v/>
      </c>
      <c r="CH452" s="95"/>
      <c r="CI452" s="27" t="e">
        <f>VLOOKUP(B452,Facility_Information!$B$6:$O$136,14,FALSE)</f>
        <v>#N/A</v>
      </c>
      <c r="CJ452">
        <f t="shared" si="50"/>
        <v>0</v>
      </c>
      <c r="CK452">
        <f t="shared" si="51"/>
        <v>0</v>
      </c>
      <c r="CL452">
        <f>IF(CK452&gt;0,SUM($CK$6:CK452),0)</f>
        <v>0</v>
      </c>
      <c r="CM452" s="182" t="str">
        <f t="shared" si="56"/>
        <v/>
      </c>
    </row>
    <row r="453" spans="1:91" ht="13" x14ac:dyDescent="0.3">
      <c r="A453" s="82"/>
      <c r="B453" s="251"/>
      <c r="C453" s="215"/>
      <c r="D453" s="215"/>
      <c r="E453" s="215"/>
      <c r="F453" s="215"/>
      <c r="G453" s="216"/>
      <c r="H453" s="217"/>
      <c r="I453" s="200"/>
      <c r="J453" s="264"/>
      <c r="K453" s="140"/>
      <c r="L453" s="135"/>
      <c r="M453" s="261"/>
      <c r="N453" s="172"/>
      <c r="O453" s="160"/>
      <c r="P453" s="161"/>
      <c r="Q453" s="141"/>
      <c r="R453" s="170"/>
      <c r="S453" s="140"/>
      <c r="T453" s="67"/>
      <c r="U453" s="67"/>
      <c r="V453" s="135"/>
      <c r="W453" s="140"/>
      <c r="X453" s="135"/>
      <c r="Y453" s="134"/>
      <c r="Z453" s="67"/>
      <c r="AA453" s="67"/>
      <c r="AB453" s="135"/>
      <c r="AC453" s="141"/>
      <c r="AD453" s="115"/>
      <c r="AE453" s="115"/>
      <c r="AF453" s="269"/>
      <c r="AG453" s="134"/>
      <c r="AH453" s="67"/>
      <c r="AI453" s="67"/>
      <c r="AJ453" s="135"/>
      <c r="AK453" s="140"/>
      <c r="AL453" s="215"/>
      <c r="AM453" s="215"/>
      <c r="AN453" s="215"/>
      <c r="AO453" s="215"/>
      <c r="AP453" s="271"/>
      <c r="AQ453" s="273"/>
      <c r="AR453" s="140"/>
      <c r="AS453" s="271"/>
      <c r="AT453" s="140"/>
      <c r="AU453" s="215"/>
      <c r="AV453" s="215"/>
      <c r="AW453" s="215"/>
      <c r="AX453" s="271"/>
      <c r="AY453" s="277"/>
      <c r="AZ453" s="218"/>
      <c r="BA453" s="218"/>
      <c r="BB453" s="332"/>
      <c r="BC453" s="134"/>
      <c r="BD453" s="67"/>
      <c r="BE453" s="199"/>
      <c r="BF453" s="280"/>
      <c r="BG453" s="261"/>
      <c r="BH453" s="271"/>
      <c r="BI453" s="140"/>
      <c r="BJ453" s="271"/>
      <c r="BK453" s="140"/>
      <c r="BL453" s="215"/>
      <c r="BM453" s="215"/>
      <c r="BN453" s="215"/>
      <c r="BO453" s="271"/>
      <c r="BP453" s="134"/>
      <c r="BQ453" s="67"/>
      <c r="BR453" s="67"/>
      <c r="BS453" s="135"/>
      <c r="BT453" s="134"/>
      <c r="BU453" s="67"/>
      <c r="BV453" s="199"/>
      <c r="BW453" s="280"/>
      <c r="BX453" s="334" t="str">
        <f t="shared" si="52"/>
        <v/>
      </c>
      <c r="BY453" s="134"/>
      <c r="BZ453" s="67"/>
      <c r="CA453" s="67"/>
      <c r="CB453" s="67"/>
      <c r="CC453" s="67"/>
      <c r="CD453" s="252" t="str">
        <f t="shared" si="53"/>
        <v/>
      </c>
      <c r="CE453" s="197" t="str">
        <f t="shared" si="54"/>
        <v/>
      </c>
      <c r="CF453" s="327" t="str">
        <f t="shared" si="55"/>
        <v/>
      </c>
      <c r="CG453" s="72" t="str">
        <f t="shared" si="57"/>
        <v/>
      </c>
      <c r="CH453" s="95"/>
      <c r="CI453" s="27" t="e">
        <f>VLOOKUP(B453,Facility_Information!$B$6:$O$136,14,FALSE)</f>
        <v>#N/A</v>
      </c>
      <c r="CJ453">
        <f t="shared" si="50"/>
        <v>0</v>
      </c>
      <c r="CK453">
        <f t="shared" si="51"/>
        <v>0</v>
      </c>
      <c r="CL453">
        <f>IF(CK453&gt;0,SUM($CK$6:CK453),0)</f>
        <v>0</v>
      </c>
      <c r="CM453" s="182" t="str">
        <f t="shared" si="56"/>
        <v/>
      </c>
    </row>
    <row r="454" spans="1:91" ht="13" x14ac:dyDescent="0.3">
      <c r="A454" s="82"/>
      <c r="B454" s="251"/>
      <c r="C454" s="215"/>
      <c r="D454" s="215"/>
      <c r="E454" s="215"/>
      <c r="F454" s="215"/>
      <c r="G454" s="216"/>
      <c r="H454" s="217"/>
      <c r="I454" s="200"/>
      <c r="J454" s="264"/>
      <c r="K454" s="140"/>
      <c r="L454" s="135"/>
      <c r="M454" s="261"/>
      <c r="N454" s="172"/>
      <c r="O454" s="160"/>
      <c r="P454" s="161"/>
      <c r="Q454" s="141"/>
      <c r="R454" s="170"/>
      <c r="S454" s="140"/>
      <c r="T454" s="67"/>
      <c r="U454" s="67"/>
      <c r="V454" s="135"/>
      <c r="W454" s="140"/>
      <c r="X454" s="135"/>
      <c r="Y454" s="134"/>
      <c r="Z454" s="67"/>
      <c r="AA454" s="67"/>
      <c r="AB454" s="135"/>
      <c r="AC454" s="141"/>
      <c r="AD454" s="115"/>
      <c r="AE454" s="115"/>
      <c r="AF454" s="269"/>
      <c r="AG454" s="134"/>
      <c r="AH454" s="67"/>
      <c r="AI454" s="67"/>
      <c r="AJ454" s="135"/>
      <c r="AK454" s="140"/>
      <c r="AL454" s="215"/>
      <c r="AM454" s="215"/>
      <c r="AN454" s="215"/>
      <c r="AO454" s="215"/>
      <c r="AP454" s="271"/>
      <c r="AQ454" s="273"/>
      <c r="AR454" s="140"/>
      <c r="AS454" s="271"/>
      <c r="AT454" s="140"/>
      <c r="AU454" s="215"/>
      <c r="AV454" s="215"/>
      <c r="AW454" s="215"/>
      <c r="AX454" s="271"/>
      <c r="AY454" s="277"/>
      <c r="AZ454" s="218"/>
      <c r="BA454" s="218"/>
      <c r="BB454" s="332"/>
      <c r="BC454" s="134"/>
      <c r="BD454" s="67"/>
      <c r="BE454" s="199"/>
      <c r="BF454" s="280"/>
      <c r="BG454" s="261"/>
      <c r="BH454" s="271"/>
      <c r="BI454" s="140"/>
      <c r="BJ454" s="271"/>
      <c r="BK454" s="140"/>
      <c r="BL454" s="215"/>
      <c r="BM454" s="215"/>
      <c r="BN454" s="215"/>
      <c r="BO454" s="271"/>
      <c r="BP454" s="134"/>
      <c r="BQ454" s="67"/>
      <c r="BR454" s="67"/>
      <c r="BS454" s="135"/>
      <c r="BT454" s="134"/>
      <c r="BU454" s="67"/>
      <c r="BV454" s="199"/>
      <c r="BW454" s="280"/>
      <c r="BX454" s="334" t="str">
        <f t="shared" si="52"/>
        <v/>
      </c>
      <c r="BY454" s="134"/>
      <c r="BZ454" s="67"/>
      <c r="CA454" s="67"/>
      <c r="CB454" s="67"/>
      <c r="CC454" s="67"/>
      <c r="CD454" s="252" t="str">
        <f t="shared" si="53"/>
        <v/>
      </c>
      <c r="CE454" s="197" t="str">
        <f t="shared" si="54"/>
        <v/>
      </c>
      <c r="CF454" s="327" t="str">
        <f t="shared" si="55"/>
        <v/>
      </c>
      <c r="CG454" s="72" t="str">
        <f t="shared" si="57"/>
        <v/>
      </c>
      <c r="CH454" s="95"/>
      <c r="CI454" s="27" t="e">
        <f>VLOOKUP(B454,Facility_Information!$B$6:$O$136,14,FALSE)</f>
        <v>#N/A</v>
      </c>
      <c r="CJ454">
        <f t="shared" ref="CJ454:CJ500" si="58">SUM(COUNTA(Y454,AC454,AG454))</f>
        <v>0</v>
      </c>
      <c r="CK454">
        <f t="shared" ref="CK454:CK500" si="59">IF(CH454="yes",1,0)</f>
        <v>0</v>
      </c>
      <c r="CL454">
        <f>IF(CK454&gt;0,SUM($CK$6:CK454),0)</f>
        <v>0</v>
      </c>
      <c r="CM454" s="182" t="str">
        <f t="shared" si="56"/>
        <v/>
      </c>
    </row>
    <row r="455" spans="1:91" ht="13" x14ac:dyDescent="0.3">
      <c r="A455" s="82"/>
      <c r="B455" s="251"/>
      <c r="C455" s="215"/>
      <c r="D455" s="215"/>
      <c r="E455" s="215"/>
      <c r="F455" s="215"/>
      <c r="G455" s="216"/>
      <c r="H455" s="217"/>
      <c r="I455" s="200"/>
      <c r="J455" s="264"/>
      <c r="K455" s="140"/>
      <c r="L455" s="135"/>
      <c r="M455" s="261"/>
      <c r="N455" s="172"/>
      <c r="O455" s="160"/>
      <c r="P455" s="161"/>
      <c r="Q455" s="141"/>
      <c r="R455" s="170"/>
      <c r="S455" s="140"/>
      <c r="T455" s="67"/>
      <c r="U455" s="67"/>
      <c r="V455" s="135"/>
      <c r="W455" s="140"/>
      <c r="X455" s="135"/>
      <c r="Y455" s="134"/>
      <c r="Z455" s="67"/>
      <c r="AA455" s="67"/>
      <c r="AB455" s="135"/>
      <c r="AC455" s="141"/>
      <c r="AD455" s="115"/>
      <c r="AE455" s="115"/>
      <c r="AF455" s="269"/>
      <c r="AG455" s="134"/>
      <c r="AH455" s="67"/>
      <c r="AI455" s="67"/>
      <c r="AJ455" s="135"/>
      <c r="AK455" s="140"/>
      <c r="AL455" s="215"/>
      <c r="AM455" s="215"/>
      <c r="AN455" s="215"/>
      <c r="AO455" s="215"/>
      <c r="AP455" s="271"/>
      <c r="AQ455" s="273"/>
      <c r="AR455" s="140"/>
      <c r="AS455" s="271"/>
      <c r="AT455" s="140"/>
      <c r="AU455" s="215"/>
      <c r="AV455" s="215"/>
      <c r="AW455" s="215"/>
      <c r="AX455" s="271"/>
      <c r="AY455" s="277"/>
      <c r="AZ455" s="218"/>
      <c r="BA455" s="218"/>
      <c r="BB455" s="332"/>
      <c r="BC455" s="134"/>
      <c r="BD455" s="67"/>
      <c r="BE455" s="199"/>
      <c r="BF455" s="280"/>
      <c r="BG455" s="261"/>
      <c r="BH455" s="271"/>
      <c r="BI455" s="140"/>
      <c r="BJ455" s="271"/>
      <c r="BK455" s="140"/>
      <c r="BL455" s="215"/>
      <c r="BM455" s="215"/>
      <c r="BN455" s="215"/>
      <c r="BO455" s="271"/>
      <c r="BP455" s="134"/>
      <c r="BQ455" s="67"/>
      <c r="BR455" s="67"/>
      <c r="BS455" s="135"/>
      <c r="BT455" s="134"/>
      <c r="BU455" s="67"/>
      <c r="BV455" s="199"/>
      <c r="BW455" s="280"/>
      <c r="BX455" s="334" t="str">
        <f t="shared" ref="BX455:BX500" si="60">IF(AK455&gt;0,"Tier 1",IF(AL455&gt;0,"Tier 1",IF(AM455&gt;0,"Tier 1",IF(AN455&gt;0,"Tier 1",IF(AO455&gt;0,"Tier 1",IF(AP455&gt;0,"Tier 1",IF(AQ455="yes","Tier 1",IF(AR455="yes","Tier 1",IF(AS455="yes","Tier 1",IF(AT455="via Downstream Destructive Device","Tier 1",IF(AT455="Directly to Atmosphere","Tier 1",IF(AU455="yes","Tier 1",IF(AV455="yes","Tier 1",IF(AW455="yes","Tier 1",IF(AX455="yes","Tier 1",IF(AY455="Yes","Tier 1",IF(AZ455="Yes","Tier 1",IF(BA455="Yes","Tier 1",IF(BB455="Yes","Tier 1",IF(BC455="Category 1","Tier 1",IF(BC455="Category 2","Tier 1",IF(BC455="Category 3","Tier 1",IF(BC455="Category 4","Tier 1",IF(BC455="Category 5","Tier 1",IF(BC455="Category 6","Tier 1",IF(BC455="Category 7","Tier 1",IF(BG455&gt;0,"Tier 2",IF(BH455&gt;0,"Tier 2",IF(BI455="yes","Tier 2",IF(BJ455="yes","Tier 2",IF(BK455="via Downstream Destructive Device","Tier 2",IF(BK455="Directly to Atmosphere","Tier 2",IF(BL455="yes","Tier 2",IF(BM455="yes","Tier 2",IF(BN455="yes","Tier 2",IF(BO455="yes","Tier 2",IF(BP455="yes","Tier 2",IF(BQ455="yes","Tier 2",IF(BR455="yes","Tier 2",IF(BS455="yes","Tier 2",IF(BT455="Category 1","Tier 2",IF(BT455="Category 2","Tier 2",IF(BT455="Category 3","Tier 2",IF(BT455="Category 4","Tier 2",IF(BT455="Category 5","Tier 2",IF(BT455="Category 6","Tier 2",IF(BT455="Category 7","Tier 2",IF(BT455="Category 8","Tier 2",""))))))))))))))))))))))))))))))))))))))))))))))))</f>
        <v/>
      </c>
      <c r="BY455" s="134"/>
      <c r="BZ455" s="67"/>
      <c r="CA455" s="67"/>
      <c r="CB455" s="67"/>
      <c r="CC455" s="67"/>
      <c r="CD455" s="252" t="str">
        <f t="shared" ref="CD455:CD500" si="61">IF(BX455="","",IF(BX455="Tier 2","",SUM(BY455:CC455)))</f>
        <v/>
      </c>
      <c r="CE455" s="197" t="str">
        <f t="shared" ref="CE455:CE500" si="62">IF(I455="","",I455)</f>
        <v/>
      </c>
      <c r="CF455" s="327" t="str">
        <f t="shared" ref="CF455:CF500" si="63">IF(I455="","",_xlfn.CONCAT("--[",BX455," Event] 
--[Type of Process]: ",K455," 
--[Mode of Operation]: ",M455, IF(M455="Normal",_xlfn.CONCAT(", ",O455),""),IF(M455="Start-up",_xlfn.CONCAT(", ",Q455),"")," 
--[Point of Release]: ",S455,", ", IF(T455&lt;&gt;"",T455,""), ", ", IF(U455&lt;&gt;"",U455,""), " 
--[Type of Material]: ",W455,"
--[Causal Factors]: ",IF(Y455&lt;&gt;"",_xlfn.CONCAT("(1) ",Y455),""), IF(Z455&lt;&gt;"",_xlfn.CONCAT("-",Z455),""), IF(AA455&lt;&gt;"",_xlfn.CONCAT("-",AA455),""), ", ",IF(AC455&lt;&gt;"",_xlfn.CONCAT("(2) ",AC455),""), IF(AD455&lt;&gt;"",_xlfn.CONCAT("-",AD455),""), IF(AE455&lt;&gt;"",_xlfn.CONCAT("-",AE455),""), ", ",IF(AG455&lt;&gt;"",_xlfn.CONCAT("(3) ",AG455),""),IF(AH455&lt;&gt;"",_xlfn.CONCAT("-",AH455),""), IF(AI455&lt;&gt;"",_xlfn.CONCAT("-",AI455),"")," 
--[Consequences]: ",IF(SUM(AK455:AP455)&gt;0,"Tier 1 Injuries, ",""),IF(AQ455="yes","Tier 1 Evac, ",""),IF(AR455="Yes","Tier 1 Fire, ",""),IF(AS455="Yes","Tier 1 Explosion, ",""),IF(AT455="Directly to Atmosphere","Tier 1 PRD: Directly to Atmosphere, ",""),IF(AT455="via Downstream Destructive Device","Tier 1 PRD: via Downstream Destructive Device, ",""),IF(AU455="Yes","Tier 1 PRD: Rainout, ",""),IF(AV455="Yes","Tier 1 PRD: Discharge to a Potentially Unsafe Location, ",""),IF(AW455="Yes","Tier 1 PRD: On-Site Shelter-In-Place or On-Site Evacuation, ",""),IF(AX455="Yes","Tier 1 PRD: Public Protective Measures, ",""),IF(AY455="Yes","Tier 1 Upset Emission: Rainout, ",""),IF(AZ455="Yes","Tier 1 Upset Emission: Discharge to a Potentially Unsafe Location, ",""),IF(BA455="Yes","Tier 1 Upset Emission: On-Site Shelter-In-Place or On-Site Evacuation, ",""),IF(BB455="Yes","Tier 1 Upset Emission: Public Protective Measures, ",""),IF(BC455="Category 1","Tier 1 TRC-1, ",""),IF(BC455="Category 2","Tier 1 TRC-2, ",""),IF(BC455="Category 3","Tier 1 TRC-3, ",""),IF(BC455="Category 4","Tier 1 TRC-4, ",""),IF(BC455="Category 5","Tier 1 TRC-5, ",""),IF(BC455="Category 6","Tier 1 TRC-6, ",""),IF(BC455="Category 7","Tier 1 TRC-7, ",""),IF(BD455="Indoor","Indoor Release, ",""),IF(BD455="Outdoor","Outdoor Release, ",""),IF(OR(BE455="Category 1",BE455="Category 2",BE455="Category 3",BE455="Category 4",BE455="Category 5",BE455="Category 7",BE455="Category 8"),"Tier 1 Multiple TRC, ",""),
IF(SUM(BG455:BH455)&gt;0,"Tier 2 Injuries, ",""),IF(BI455="Yes","Tier 2 Fire, ",""),IF(BJ455="Yes","Tier 2 Explosion, ",""),IF(BK455="Directly to Atmosphere","Tier 2 PRD: Directly to Atmosphere, ",""),IF(BK455="via Downstream Destructive Device","Tier 2 PRD: via Downstream Destructive Device, ",""),IF(BL455="Yes","Tier 2 PRD: Rainout, ",""),IF(BM455="Yes","Tier 2 PRD: Discharge to a Potentially Unsafe Location, ",""),IF(BN455="Yes","Tier 2 PRD: On-Site Shelter-In-Place or On-Site Evacuation, ",""),IF(BO455="Yes","Tier 2 PRD: Public Protective Measures, ",""),IF(BP455="Yes","Tier 2 Upset Emission: Rainout, ",""),IF(BQ455="Yes","Tier 2 Upset Emission: Discharge to a Potentially Unsafe Location, ",""),IF(BR455="Yes","Tier 2 Upset Emission: On-Site Shelter-In-Place or On-Site Evacuation, ",""),IF(BS455="Yes","Tier 2 Upset Emission: Public Protective Measures, ",""),IF(BT455="Category 1","Tier 2 TRC-1, ",""),IF(BT455="Category 2","Tier 2 TRC-2, ",""),IF(BT455="Category 3","Tier 2 TRC-3, ",""),IF(BT455="Category 4","Tier 2 TRC-4, ",""),IF(BT455="Category 5","Tier 2 TRC-5, ",""),IF(BT455="Category 6","Tier 2 TRC-6, ",""),IF(BT455="Category 7","Tier 2 TRC-7, ",""),IF(BT455="Category 8","Tier 2 TRC-8, ",""),IF(BU455="Indoor","Indoor Release, ",""),IF(BU455="Outdoor","Outdoor Release, ",""),IF(OR(BV455="Category 1",BV455="Category 2",BV455="Category 3",BV455="Category 4",BV455="Category 5",BV455="Category 7",BV455="Category 8"),"Tier 2 Multiple TRC, ","")))</f>
        <v/>
      </c>
      <c r="CG455" s="72" t="str">
        <f t="shared" si="57"/>
        <v/>
      </c>
      <c r="CH455" s="95"/>
      <c r="CI455" s="27" t="e">
        <f>VLOOKUP(B455,Facility_Information!$B$6:$O$136,14,FALSE)</f>
        <v>#N/A</v>
      </c>
      <c r="CJ455">
        <f t="shared" si="58"/>
        <v>0</v>
      </c>
      <c r="CK455">
        <f t="shared" si="59"/>
        <v>0</v>
      </c>
      <c r="CL455">
        <f>IF(CK455&gt;0,SUM($CK$6:CK455),0)</f>
        <v>0</v>
      </c>
      <c r="CM455" s="182" t="str">
        <f t="shared" ref="CM455:CM500" si="64">IF(CK455=1,HYPERLINK("#Event_Sharing!C5","Click here to enter Event Sharing data"),"")</f>
        <v/>
      </c>
    </row>
    <row r="456" spans="1:91" ht="13" x14ac:dyDescent="0.3">
      <c r="A456" s="82"/>
      <c r="B456" s="251"/>
      <c r="C456" s="215"/>
      <c r="D456" s="215"/>
      <c r="E456" s="215"/>
      <c r="F456" s="215"/>
      <c r="G456" s="216"/>
      <c r="H456" s="217"/>
      <c r="I456" s="200"/>
      <c r="J456" s="264"/>
      <c r="K456" s="140"/>
      <c r="L456" s="135"/>
      <c r="M456" s="261"/>
      <c r="N456" s="172"/>
      <c r="O456" s="160"/>
      <c r="P456" s="161"/>
      <c r="Q456" s="141"/>
      <c r="R456" s="170"/>
      <c r="S456" s="140"/>
      <c r="T456" s="67"/>
      <c r="U456" s="67"/>
      <c r="V456" s="135"/>
      <c r="W456" s="140"/>
      <c r="X456" s="135"/>
      <c r="Y456" s="134"/>
      <c r="Z456" s="67"/>
      <c r="AA456" s="67"/>
      <c r="AB456" s="135"/>
      <c r="AC456" s="141"/>
      <c r="AD456" s="115"/>
      <c r="AE456" s="115"/>
      <c r="AF456" s="269"/>
      <c r="AG456" s="134"/>
      <c r="AH456" s="67"/>
      <c r="AI456" s="67"/>
      <c r="AJ456" s="135"/>
      <c r="AK456" s="140"/>
      <c r="AL456" s="215"/>
      <c r="AM456" s="215"/>
      <c r="AN456" s="215"/>
      <c r="AO456" s="215"/>
      <c r="AP456" s="271"/>
      <c r="AQ456" s="273"/>
      <c r="AR456" s="140"/>
      <c r="AS456" s="271"/>
      <c r="AT456" s="140"/>
      <c r="AU456" s="215"/>
      <c r="AV456" s="215"/>
      <c r="AW456" s="215"/>
      <c r="AX456" s="271"/>
      <c r="AY456" s="277"/>
      <c r="AZ456" s="218"/>
      <c r="BA456" s="218"/>
      <c r="BB456" s="332"/>
      <c r="BC456" s="134"/>
      <c r="BD456" s="67"/>
      <c r="BE456" s="199"/>
      <c r="BF456" s="280"/>
      <c r="BG456" s="261"/>
      <c r="BH456" s="271"/>
      <c r="BI456" s="140"/>
      <c r="BJ456" s="271"/>
      <c r="BK456" s="140"/>
      <c r="BL456" s="215"/>
      <c r="BM456" s="215"/>
      <c r="BN456" s="215"/>
      <c r="BO456" s="271"/>
      <c r="BP456" s="134"/>
      <c r="BQ456" s="67"/>
      <c r="BR456" s="67"/>
      <c r="BS456" s="135"/>
      <c r="BT456" s="134"/>
      <c r="BU456" s="67"/>
      <c r="BV456" s="199"/>
      <c r="BW456" s="280"/>
      <c r="BX456" s="334" t="str">
        <f t="shared" si="60"/>
        <v/>
      </c>
      <c r="BY456" s="134"/>
      <c r="BZ456" s="67"/>
      <c r="CA456" s="67"/>
      <c r="CB456" s="67"/>
      <c r="CC456" s="67"/>
      <c r="CD456" s="252" t="str">
        <f t="shared" si="61"/>
        <v/>
      </c>
      <c r="CE456" s="197" t="str">
        <f t="shared" si="62"/>
        <v/>
      </c>
      <c r="CF456" s="327" t="str">
        <f t="shared" si="63"/>
        <v/>
      </c>
      <c r="CG456" s="72" t="str">
        <f t="shared" si="57"/>
        <v/>
      </c>
      <c r="CH456" s="95"/>
      <c r="CI456" s="27" t="e">
        <f>VLOOKUP(B456,Facility_Information!$B$6:$O$136,14,FALSE)</f>
        <v>#N/A</v>
      </c>
      <c r="CJ456">
        <f t="shared" si="58"/>
        <v>0</v>
      </c>
      <c r="CK456">
        <f t="shared" si="59"/>
        <v>0</v>
      </c>
      <c r="CL456">
        <f>IF(CK456&gt;0,SUM($CK$6:CK456),0)</f>
        <v>0</v>
      </c>
      <c r="CM456" s="182" t="str">
        <f t="shared" si="64"/>
        <v/>
      </c>
    </row>
    <row r="457" spans="1:91" ht="13" x14ac:dyDescent="0.3">
      <c r="A457" s="82"/>
      <c r="B457" s="251"/>
      <c r="C457" s="215"/>
      <c r="D457" s="215"/>
      <c r="E457" s="215"/>
      <c r="F457" s="215"/>
      <c r="G457" s="216"/>
      <c r="H457" s="217"/>
      <c r="I457" s="200"/>
      <c r="J457" s="264"/>
      <c r="K457" s="140"/>
      <c r="L457" s="135"/>
      <c r="M457" s="261"/>
      <c r="N457" s="172"/>
      <c r="O457" s="160"/>
      <c r="P457" s="161"/>
      <c r="Q457" s="141"/>
      <c r="R457" s="170"/>
      <c r="S457" s="140"/>
      <c r="T457" s="67"/>
      <c r="U457" s="67"/>
      <c r="V457" s="135"/>
      <c r="W457" s="140"/>
      <c r="X457" s="135"/>
      <c r="Y457" s="134"/>
      <c r="Z457" s="67"/>
      <c r="AA457" s="67"/>
      <c r="AB457" s="135"/>
      <c r="AC457" s="141"/>
      <c r="AD457" s="115"/>
      <c r="AE457" s="115"/>
      <c r="AF457" s="269"/>
      <c r="AG457" s="134"/>
      <c r="AH457" s="67"/>
      <c r="AI457" s="67"/>
      <c r="AJ457" s="135"/>
      <c r="AK457" s="140"/>
      <c r="AL457" s="215"/>
      <c r="AM457" s="215"/>
      <c r="AN457" s="215"/>
      <c r="AO457" s="215"/>
      <c r="AP457" s="271"/>
      <c r="AQ457" s="273"/>
      <c r="AR457" s="140"/>
      <c r="AS457" s="271"/>
      <c r="AT457" s="140"/>
      <c r="AU457" s="215"/>
      <c r="AV457" s="215"/>
      <c r="AW457" s="215"/>
      <c r="AX457" s="271"/>
      <c r="AY457" s="277"/>
      <c r="AZ457" s="218"/>
      <c r="BA457" s="218"/>
      <c r="BB457" s="332"/>
      <c r="BC457" s="134"/>
      <c r="BD457" s="67"/>
      <c r="BE457" s="199"/>
      <c r="BF457" s="280"/>
      <c r="BG457" s="261"/>
      <c r="BH457" s="271"/>
      <c r="BI457" s="140"/>
      <c r="BJ457" s="271"/>
      <c r="BK457" s="140"/>
      <c r="BL457" s="215"/>
      <c r="BM457" s="215"/>
      <c r="BN457" s="215"/>
      <c r="BO457" s="271"/>
      <c r="BP457" s="134"/>
      <c r="BQ457" s="67"/>
      <c r="BR457" s="67"/>
      <c r="BS457" s="135"/>
      <c r="BT457" s="134"/>
      <c r="BU457" s="67"/>
      <c r="BV457" s="199"/>
      <c r="BW457" s="280"/>
      <c r="BX457" s="334" t="str">
        <f t="shared" si="60"/>
        <v/>
      </c>
      <c r="BY457" s="134"/>
      <c r="BZ457" s="67"/>
      <c r="CA457" s="67"/>
      <c r="CB457" s="67"/>
      <c r="CC457" s="67"/>
      <c r="CD457" s="252" t="str">
        <f t="shared" si="61"/>
        <v/>
      </c>
      <c r="CE457" s="197" t="str">
        <f t="shared" si="62"/>
        <v/>
      </c>
      <c r="CF457" s="327" t="str">
        <f t="shared" si="63"/>
        <v/>
      </c>
      <c r="CG457" s="72" t="str">
        <f t="shared" si="57"/>
        <v/>
      </c>
      <c r="CH457" s="95"/>
      <c r="CI457" s="27" t="e">
        <f>VLOOKUP(B457,Facility_Information!$B$6:$O$136,14,FALSE)</f>
        <v>#N/A</v>
      </c>
      <c r="CJ457">
        <f t="shared" si="58"/>
        <v>0</v>
      </c>
      <c r="CK457">
        <f t="shared" si="59"/>
        <v>0</v>
      </c>
      <c r="CL457">
        <f>IF(CK457&gt;0,SUM($CK$6:CK457),0)</f>
        <v>0</v>
      </c>
      <c r="CM457" s="182" t="str">
        <f t="shared" si="64"/>
        <v/>
      </c>
    </row>
    <row r="458" spans="1:91" ht="13" x14ac:dyDescent="0.3">
      <c r="A458" s="82"/>
      <c r="B458" s="251"/>
      <c r="C458" s="215"/>
      <c r="D458" s="215"/>
      <c r="E458" s="215"/>
      <c r="F458" s="215"/>
      <c r="G458" s="216"/>
      <c r="H458" s="217"/>
      <c r="I458" s="200"/>
      <c r="J458" s="264"/>
      <c r="K458" s="140"/>
      <c r="L458" s="135"/>
      <c r="M458" s="261"/>
      <c r="N458" s="172"/>
      <c r="O458" s="160"/>
      <c r="P458" s="161"/>
      <c r="Q458" s="141"/>
      <c r="R458" s="170"/>
      <c r="S458" s="140"/>
      <c r="T458" s="67"/>
      <c r="U458" s="67"/>
      <c r="V458" s="135"/>
      <c r="W458" s="140"/>
      <c r="X458" s="135"/>
      <c r="Y458" s="134"/>
      <c r="Z458" s="67"/>
      <c r="AA458" s="67"/>
      <c r="AB458" s="135"/>
      <c r="AC458" s="141"/>
      <c r="AD458" s="115"/>
      <c r="AE458" s="115"/>
      <c r="AF458" s="269"/>
      <c r="AG458" s="134"/>
      <c r="AH458" s="67"/>
      <c r="AI458" s="67"/>
      <c r="AJ458" s="135"/>
      <c r="AK458" s="140"/>
      <c r="AL458" s="215"/>
      <c r="AM458" s="215"/>
      <c r="AN458" s="215"/>
      <c r="AO458" s="215"/>
      <c r="AP458" s="271"/>
      <c r="AQ458" s="273"/>
      <c r="AR458" s="140"/>
      <c r="AS458" s="271"/>
      <c r="AT458" s="140"/>
      <c r="AU458" s="215"/>
      <c r="AV458" s="215"/>
      <c r="AW458" s="215"/>
      <c r="AX458" s="271"/>
      <c r="AY458" s="277"/>
      <c r="AZ458" s="218"/>
      <c r="BA458" s="218"/>
      <c r="BB458" s="332"/>
      <c r="BC458" s="134"/>
      <c r="BD458" s="67"/>
      <c r="BE458" s="199"/>
      <c r="BF458" s="280"/>
      <c r="BG458" s="261"/>
      <c r="BH458" s="271"/>
      <c r="BI458" s="140"/>
      <c r="BJ458" s="271"/>
      <c r="BK458" s="140"/>
      <c r="BL458" s="215"/>
      <c r="BM458" s="215"/>
      <c r="BN458" s="215"/>
      <c r="BO458" s="271"/>
      <c r="BP458" s="134"/>
      <c r="BQ458" s="67"/>
      <c r="BR458" s="67"/>
      <c r="BS458" s="135"/>
      <c r="BT458" s="134"/>
      <c r="BU458" s="67"/>
      <c r="BV458" s="199"/>
      <c r="BW458" s="280"/>
      <c r="BX458" s="334" t="str">
        <f t="shared" si="60"/>
        <v/>
      </c>
      <c r="BY458" s="134"/>
      <c r="BZ458" s="67"/>
      <c r="CA458" s="67"/>
      <c r="CB458" s="67"/>
      <c r="CC458" s="67"/>
      <c r="CD458" s="252" t="str">
        <f t="shared" si="61"/>
        <v/>
      </c>
      <c r="CE458" s="197" t="str">
        <f t="shared" si="62"/>
        <v/>
      </c>
      <c r="CF458" s="327" t="str">
        <f t="shared" si="63"/>
        <v/>
      </c>
      <c r="CG458" s="72" t="str">
        <f t="shared" si="57"/>
        <v/>
      </c>
      <c r="CH458" s="95"/>
      <c r="CI458" s="27" t="e">
        <f>VLOOKUP(B458,Facility_Information!$B$6:$O$136,14,FALSE)</f>
        <v>#N/A</v>
      </c>
      <c r="CJ458">
        <f t="shared" si="58"/>
        <v>0</v>
      </c>
      <c r="CK458">
        <f t="shared" si="59"/>
        <v>0</v>
      </c>
      <c r="CL458">
        <f>IF(CK458&gt;0,SUM($CK$6:CK458),0)</f>
        <v>0</v>
      </c>
      <c r="CM458" s="182" t="str">
        <f t="shared" si="64"/>
        <v/>
      </c>
    </row>
    <row r="459" spans="1:91" ht="13" x14ac:dyDescent="0.3">
      <c r="A459" s="82"/>
      <c r="B459" s="251"/>
      <c r="C459" s="215"/>
      <c r="D459" s="215"/>
      <c r="E459" s="215"/>
      <c r="F459" s="215"/>
      <c r="G459" s="216"/>
      <c r="H459" s="217"/>
      <c r="I459" s="200"/>
      <c r="J459" s="264"/>
      <c r="K459" s="140"/>
      <c r="L459" s="135"/>
      <c r="M459" s="261"/>
      <c r="N459" s="172"/>
      <c r="O459" s="160"/>
      <c r="P459" s="161"/>
      <c r="Q459" s="141"/>
      <c r="R459" s="170"/>
      <c r="S459" s="140"/>
      <c r="T459" s="67"/>
      <c r="U459" s="67"/>
      <c r="V459" s="135"/>
      <c r="W459" s="140"/>
      <c r="X459" s="135"/>
      <c r="Y459" s="134"/>
      <c r="Z459" s="67"/>
      <c r="AA459" s="67"/>
      <c r="AB459" s="135"/>
      <c r="AC459" s="141"/>
      <c r="AD459" s="115"/>
      <c r="AE459" s="115"/>
      <c r="AF459" s="269"/>
      <c r="AG459" s="134"/>
      <c r="AH459" s="67"/>
      <c r="AI459" s="67"/>
      <c r="AJ459" s="135"/>
      <c r="AK459" s="140"/>
      <c r="AL459" s="215"/>
      <c r="AM459" s="215"/>
      <c r="AN459" s="215"/>
      <c r="AO459" s="215"/>
      <c r="AP459" s="271"/>
      <c r="AQ459" s="273"/>
      <c r="AR459" s="140"/>
      <c r="AS459" s="271"/>
      <c r="AT459" s="140"/>
      <c r="AU459" s="215"/>
      <c r="AV459" s="215"/>
      <c r="AW459" s="215"/>
      <c r="AX459" s="271"/>
      <c r="AY459" s="277"/>
      <c r="AZ459" s="218"/>
      <c r="BA459" s="218"/>
      <c r="BB459" s="332"/>
      <c r="BC459" s="134"/>
      <c r="BD459" s="67"/>
      <c r="BE459" s="199"/>
      <c r="BF459" s="280"/>
      <c r="BG459" s="261"/>
      <c r="BH459" s="271"/>
      <c r="BI459" s="140"/>
      <c r="BJ459" s="271"/>
      <c r="BK459" s="140"/>
      <c r="BL459" s="215"/>
      <c r="BM459" s="215"/>
      <c r="BN459" s="215"/>
      <c r="BO459" s="271"/>
      <c r="BP459" s="134"/>
      <c r="BQ459" s="67"/>
      <c r="BR459" s="67"/>
      <c r="BS459" s="135"/>
      <c r="BT459" s="134"/>
      <c r="BU459" s="67"/>
      <c r="BV459" s="199"/>
      <c r="BW459" s="280"/>
      <c r="BX459" s="334" t="str">
        <f t="shared" si="60"/>
        <v/>
      </c>
      <c r="BY459" s="134"/>
      <c r="BZ459" s="67"/>
      <c r="CA459" s="67"/>
      <c r="CB459" s="67"/>
      <c r="CC459" s="67"/>
      <c r="CD459" s="252" t="str">
        <f t="shared" si="61"/>
        <v/>
      </c>
      <c r="CE459" s="197" t="str">
        <f t="shared" si="62"/>
        <v/>
      </c>
      <c r="CF459" s="327" t="str">
        <f t="shared" si="63"/>
        <v/>
      </c>
      <c r="CG459" s="72" t="str">
        <f t="shared" si="57"/>
        <v/>
      </c>
      <c r="CH459" s="95"/>
      <c r="CI459" s="27" t="e">
        <f>VLOOKUP(B459,Facility_Information!$B$6:$O$136,14,FALSE)</f>
        <v>#N/A</v>
      </c>
      <c r="CJ459">
        <f t="shared" si="58"/>
        <v>0</v>
      </c>
      <c r="CK459">
        <f t="shared" si="59"/>
        <v>0</v>
      </c>
      <c r="CL459">
        <f>IF(CK459&gt;0,SUM($CK$6:CK459),0)</f>
        <v>0</v>
      </c>
      <c r="CM459" s="182" t="str">
        <f t="shared" si="64"/>
        <v/>
      </c>
    </row>
    <row r="460" spans="1:91" ht="13" x14ac:dyDescent="0.3">
      <c r="A460" s="82"/>
      <c r="B460" s="251"/>
      <c r="C460" s="215"/>
      <c r="D460" s="215"/>
      <c r="E460" s="215"/>
      <c r="F460" s="215"/>
      <c r="G460" s="216"/>
      <c r="H460" s="217"/>
      <c r="I460" s="200"/>
      <c r="J460" s="264"/>
      <c r="K460" s="140"/>
      <c r="L460" s="135"/>
      <c r="M460" s="261"/>
      <c r="N460" s="172"/>
      <c r="O460" s="160"/>
      <c r="P460" s="161"/>
      <c r="Q460" s="141"/>
      <c r="R460" s="170"/>
      <c r="S460" s="140"/>
      <c r="T460" s="67"/>
      <c r="U460" s="67"/>
      <c r="V460" s="135"/>
      <c r="W460" s="140"/>
      <c r="X460" s="135"/>
      <c r="Y460" s="134"/>
      <c r="Z460" s="67"/>
      <c r="AA460" s="67"/>
      <c r="AB460" s="135"/>
      <c r="AC460" s="141"/>
      <c r="AD460" s="115"/>
      <c r="AE460" s="115"/>
      <c r="AF460" s="269"/>
      <c r="AG460" s="134"/>
      <c r="AH460" s="67"/>
      <c r="AI460" s="67"/>
      <c r="AJ460" s="135"/>
      <c r="AK460" s="140"/>
      <c r="AL460" s="215"/>
      <c r="AM460" s="215"/>
      <c r="AN460" s="215"/>
      <c r="AO460" s="215"/>
      <c r="AP460" s="271"/>
      <c r="AQ460" s="273"/>
      <c r="AR460" s="140"/>
      <c r="AS460" s="271"/>
      <c r="AT460" s="140"/>
      <c r="AU460" s="215"/>
      <c r="AV460" s="215"/>
      <c r="AW460" s="215"/>
      <c r="AX460" s="271"/>
      <c r="AY460" s="277"/>
      <c r="AZ460" s="218"/>
      <c r="BA460" s="218"/>
      <c r="BB460" s="332"/>
      <c r="BC460" s="134"/>
      <c r="BD460" s="67"/>
      <c r="BE460" s="199"/>
      <c r="BF460" s="280"/>
      <c r="BG460" s="261"/>
      <c r="BH460" s="271"/>
      <c r="BI460" s="140"/>
      <c r="BJ460" s="271"/>
      <c r="BK460" s="140"/>
      <c r="BL460" s="215"/>
      <c r="BM460" s="215"/>
      <c r="BN460" s="215"/>
      <c r="BO460" s="271"/>
      <c r="BP460" s="134"/>
      <c r="BQ460" s="67"/>
      <c r="BR460" s="67"/>
      <c r="BS460" s="135"/>
      <c r="BT460" s="134"/>
      <c r="BU460" s="67"/>
      <c r="BV460" s="199"/>
      <c r="BW460" s="280"/>
      <c r="BX460" s="334" t="str">
        <f t="shared" si="60"/>
        <v/>
      </c>
      <c r="BY460" s="134"/>
      <c r="BZ460" s="67"/>
      <c r="CA460" s="67"/>
      <c r="CB460" s="67"/>
      <c r="CC460" s="67"/>
      <c r="CD460" s="252" t="str">
        <f t="shared" si="61"/>
        <v/>
      </c>
      <c r="CE460" s="197" t="str">
        <f t="shared" si="62"/>
        <v/>
      </c>
      <c r="CF460" s="327" t="str">
        <f t="shared" si="63"/>
        <v/>
      </c>
      <c r="CG460" s="72" t="str">
        <f t="shared" ref="CG460:CG500" si="65">IF(COUNTA(BG460:BV460)&gt;0,1,"")</f>
        <v/>
      </c>
      <c r="CH460" s="95"/>
      <c r="CI460" s="27" t="e">
        <f>VLOOKUP(B460,Facility_Information!$B$6:$O$136,14,FALSE)</f>
        <v>#N/A</v>
      </c>
      <c r="CJ460">
        <f t="shared" si="58"/>
        <v>0</v>
      </c>
      <c r="CK460">
        <f t="shared" si="59"/>
        <v>0</v>
      </c>
      <c r="CL460">
        <f>IF(CK460&gt;0,SUM($CK$6:CK460),0)</f>
        <v>0</v>
      </c>
      <c r="CM460" s="182" t="str">
        <f t="shared" si="64"/>
        <v/>
      </c>
    </row>
    <row r="461" spans="1:91" ht="13" x14ac:dyDescent="0.3">
      <c r="A461" s="82"/>
      <c r="B461" s="251"/>
      <c r="C461" s="215"/>
      <c r="D461" s="215"/>
      <c r="E461" s="215"/>
      <c r="F461" s="215"/>
      <c r="G461" s="216"/>
      <c r="H461" s="217"/>
      <c r="I461" s="200"/>
      <c r="J461" s="264"/>
      <c r="K461" s="140"/>
      <c r="L461" s="135"/>
      <c r="M461" s="261"/>
      <c r="N461" s="172"/>
      <c r="O461" s="160"/>
      <c r="P461" s="161"/>
      <c r="Q461" s="141"/>
      <c r="R461" s="170"/>
      <c r="S461" s="140"/>
      <c r="T461" s="67"/>
      <c r="U461" s="67"/>
      <c r="V461" s="135"/>
      <c r="W461" s="140"/>
      <c r="X461" s="135"/>
      <c r="Y461" s="134"/>
      <c r="Z461" s="67"/>
      <c r="AA461" s="67"/>
      <c r="AB461" s="135"/>
      <c r="AC461" s="141"/>
      <c r="AD461" s="115"/>
      <c r="AE461" s="115"/>
      <c r="AF461" s="269"/>
      <c r="AG461" s="134"/>
      <c r="AH461" s="67"/>
      <c r="AI461" s="67"/>
      <c r="AJ461" s="135"/>
      <c r="AK461" s="140"/>
      <c r="AL461" s="215"/>
      <c r="AM461" s="215"/>
      <c r="AN461" s="215"/>
      <c r="AO461" s="215"/>
      <c r="AP461" s="271"/>
      <c r="AQ461" s="273"/>
      <c r="AR461" s="140"/>
      <c r="AS461" s="271"/>
      <c r="AT461" s="140"/>
      <c r="AU461" s="215"/>
      <c r="AV461" s="215"/>
      <c r="AW461" s="215"/>
      <c r="AX461" s="271"/>
      <c r="AY461" s="277"/>
      <c r="AZ461" s="218"/>
      <c r="BA461" s="218"/>
      <c r="BB461" s="332"/>
      <c r="BC461" s="134"/>
      <c r="BD461" s="67"/>
      <c r="BE461" s="199"/>
      <c r="BF461" s="280"/>
      <c r="BG461" s="261"/>
      <c r="BH461" s="271"/>
      <c r="BI461" s="140"/>
      <c r="BJ461" s="271"/>
      <c r="BK461" s="140"/>
      <c r="BL461" s="215"/>
      <c r="BM461" s="215"/>
      <c r="BN461" s="215"/>
      <c r="BO461" s="271"/>
      <c r="BP461" s="134"/>
      <c r="BQ461" s="67"/>
      <c r="BR461" s="67"/>
      <c r="BS461" s="135"/>
      <c r="BT461" s="134"/>
      <c r="BU461" s="67"/>
      <c r="BV461" s="199"/>
      <c r="BW461" s="280"/>
      <c r="BX461" s="334" t="str">
        <f t="shared" si="60"/>
        <v/>
      </c>
      <c r="BY461" s="134"/>
      <c r="BZ461" s="67"/>
      <c r="CA461" s="67"/>
      <c r="CB461" s="67"/>
      <c r="CC461" s="67"/>
      <c r="CD461" s="252" t="str">
        <f t="shared" si="61"/>
        <v/>
      </c>
      <c r="CE461" s="197" t="str">
        <f t="shared" si="62"/>
        <v/>
      </c>
      <c r="CF461" s="327" t="str">
        <f t="shared" si="63"/>
        <v/>
      </c>
      <c r="CG461" s="72" t="str">
        <f t="shared" si="65"/>
        <v/>
      </c>
      <c r="CH461" s="95"/>
      <c r="CI461" s="27" t="e">
        <f>VLOOKUP(B461,Facility_Information!$B$6:$O$136,14,FALSE)</f>
        <v>#N/A</v>
      </c>
      <c r="CJ461">
        <f t="shared" si="58"/>
        <v>0</v>
      </c>
      <c r="CK461">
        <f t="shared" si="59"/>
        <v>0</v>
      </c>
      <c r="CL461">
        <f>IF(CK461&gt;0,SUM($CK$6:CK461),0)</f>
        <v>0</v>
      </c>
      <c r="CM461" s="182" t="str">
        <f t="shared" si="64"/>
        <v/>
      </c>
    </row>
    <row r="462" spans="1:91" ht="13" x14ac:dyDescent="0.3">
      <c r="A462" s="82"/>
      <c r="B462" s="251"/>
      <c r="C462" s="215"/>
      <c r="D462" s="215"/>
      <c r="E462" s="215"/>
      <c r="F462" s="215"/>
      <c r="G462" s="216"/>
      <c r="H462" s="217"/>
      <c r="I462" s="200"/>
      <c r="J462" s="264"/>
      <c r="K462" s="140"/>
      <c r="L462" s="135"/>
      <c r="M462" s="261"/>
      <c r="N462" s="172"/>
      <c r="O462" s="160"/>
      <c r="P462" s="161"/>
      <c r="Q462" s="141"/>
      <c r="R462" s="170"/>
      <c r="S462" s="140"/>
      <c r="T462" s="67"/>
      <c r="U462" s="67"/>
      <c r="V462" s="135"/>
      <c r="W462" s="140"/>
      <c r="X462" s="135"/>
      <c r="Y462" s="134"/>
      <c r="Z462" s="67"/>
      <c r="AA462" s="67"/>
      <c r="AB462" s="135"/>
      <c r="AC462" s="141"/>
      <c r="AD462" s="115"/>
      <c r="AE462" s="115"/>
      <c r="AF462" s="269"/>
      <c r="AG462" s="134"/>
      <c r="AH462" s="67"/>
      <c r="AI462" s="67"/>
      <c r="AJ462" s="135"/>
      <c r="AK462" s="140"/>
      <c r="AL462" s="215"/>
      <c r="AM462" s="215"/>
      <c r="AN462" s="215"/>
      <c r="AO462" s="215"/>
      <c r="AP462" s="271"/>
      <c r="AQ462" s="273"/>
      <c r="AR462" s="140"/>
      <c r="AS462" s="271"/>
      <c r="AT462" s="140"/>
      <c r="AU462" s="215"/>
      <c r="AV462" s="215"/>
      <c r="AW462" s="215"/>
      <c r="AX462" s="271"/>
      <c r="AY462" s="277"/>
      <c r="AZ462" s="218"/>
      <c r="BA462" s="218"/>
      <c r="BB462" s="332"/>
      <c r="BC462" s="134"/>
      <c r="BD462" s="67"/>
      <c r="BE462" s="199"/>
      <c r="BF462" s="280"/>
      <c r="BG462" s="261"/>
      <c r="BH462" s="271"/>
      <c r="BI462" s="140"/>
      <c r="BJ462" s="271"/>
      <c r="BK462" s="140"/>
      <c r="BL462" s="215"/>
      <c r="BM462" s="215"/>
      <c r="BN462" s="215"/>
      <c r="BO462" s="271"/>
      <c r="BP462" s="134"/>
      <c r="BQ462" s="67"/>
      <c r="BR462" s="67"/>
      <c r="BS462" s="135"/>
      <c r="BT462" s="134"/>
      <c r="BU462" s="67"/>
      <c r="BV462" s="199"/>
      <c r="BW462" s="280"/>
      <c r="BX462" s="334" t="str">
        <f t="shared" si="60"/>
        <v/>
      </c>
      <c r="BY462" s="134"/>
      <c r="BZ462" s="67"/>
      <c r="CA462" s="67"/>
      <c r="CB462" s="67"/>
      <c r="CC462" s="67"/>
      <c r="CD462" s="252" t="str">
        <f t="shared" si="61"/>
        <v/>
      </c>
      <c r="CE462" s="197" t="str">
        <f t="shared" si="62"/>
        <v/>
      </c>
      <c r="CF462" s="327" t="str">
        <f t="shared" si="63"/>
        <v/>
      </c>
      <c r="CG462" s="72" t="str">
        <f t="shared" si="65"/>
        <v/>
      </c>
      <c r="CH462" s="95"/>
      <c r="CI462" s="27" t="e">
        <f>VLOOKUP(B462,Facility_Information!$B$6:$O$136,14,FALSE)</f>
        <v>#N/A</v>
      </c>
      <c r="CJ462">
        <f t="shared" si="58"/>
        <v>0</v>
      </c>
      <c r="CK462">
        <f t="shared" si="59"/>
        <v>0</v>
      </c>
      <c r="CL462">
        <f>IF(CK462&gt;0,SUM($CK$6:CK462),0)</f>
        <v>0</v>
      </c>
      <c r="CM462" s="182" t="str">
        <f t="shared" si="64"/>
        <v/>
      </c>
    </row>
    <row r="463" spans="1:91" ht="13" x14ac:dyDescent="0.3">
      <c r="A463" s="82"/>
      <c r="B463" s="251"/>
      <c r="C463" s="215"/>
      <c r="D463" s="215"/>
      <c r="E463" s="215"/>
      <c r="F463" s="215"/>
      <c r="G463" s="216"/>
      <c r="H463" s="217"/>
      <c r="I463" s="200"/>
      <c r="J463" s="264"/>
      <c r="K463" s="140"/>
      <c r="L463" s="135"/>
      <c r="M463" s="261"/>
      <c r="N463" s="172"/>
      <c r="O463" s="160"/>
      <c r="P463" s="161"/>
      <c r="Q463" s="141"/>
      <c r="R463" s="170"/>
      <c r="S463" s="140"/>
      <c r="T463" s="67"/>
      <c r="U463" s="67"/>
      <c r="V463" s="135"/>
      <c r="W463" s="140"/>
      <c r="X463" s="135"/>
      <c r="Y463" s="134"/>
      <c r="Z463" s="67"/>
      <c r="AA463" s="67"/>
      <c r="AB463" s="135"/>
      <c r="AC463" s="141"/>
      <c r="AD463" s="115"/>
      <c r="AE463" s="115"/>
      <c r="AF463" s="269"/>
      <c r="AG463" s="134"/>
      <c r="AH463" s="67"/>
      <c r="AI463" s="67"/>
      <c r="AJ463" s="135"/>
      <c r="AK463" s="140"/>
      <c r="AL463" s="215"/>
      <c r="AM463" s="215"/>
      <c r="AN463" s="215"/>
      <c r="AO463" s="215"/>
      <c r="AP463" s="271"/>
      <c r="AQ463" s="273"/>
      <c r="AR463" s="140"/>
      <c r="AS463" s="271"/>
      <c r="AT463" s="140"/>
      <c r="AU463" s="215"/>
      <c r="AV463" s="215"/>
      <c r="AW463" s="215"/>
      <c r="AX463" s="271"/>
      <c r="AY463" s="277"/>
      <c r="AZ463" s="218"/>
      <c r="BA463" s="218"/>
      <c r="BB463" s="332"/>
      <c r="BC463" s="134"/>
      <c r="BD463" s="67"/>
      <c r="BE463" s="199"/>
      <c r="BF463" s="280"/>
      <c r="BG463" s="261"/>
      <c r="BH463" s="271"/>
      <c r="BI463" s="140"/>
      <c r="BJ463" s="271"/>
      <c r="BK463" s="140"/>
      <c r="BL463" s="215"/>
      <c r="BM463" s="215"/>
      <c r="BN463" s="215"/>
      <c r="BO463" s="271"/>
      <c r="BP463" s="134"/>
      <c r="BQ463" s="67"/>
      <c r="BR463" s="67"/>
      <c r="BS463" s="135"/>
      <c r="BT463" s="134"/>
      <c r="BU463" s="67"/>
      <c r="BV463" s="199"/>
      <c r="BW463" s="280"/>
      <c r="BX463" s="334" t="str">
        <f t="shared" si="60"/>
        <v/>
      </c>
      <c r="BY463" s="134"/>
      <c r="BZ463" s="67"/>
      <c r="CA463" s="67"/>
      <c r="CB463" s="67"/>
      <c r="CC463" s="67"/>
      <c r="CD463" s="252" t="str">
        <f t="shared" si="61"/>
        <v/>
      </c>
      <c r="CE463" s="197" t="str">
        <f t="shared" si="62"/>
        <v/>
      </c>
      <c r="CF463" s="327" t="str">
        <f t="shared" si="63"/>
        <v/>
      </c>
      <c r="CG463" s="72" t="str">
        <f t="shared" si="65"/>
        <v/>
      </c>
      <c r="CH463" s="95"/>
      <c r="CI463" s="27" t="e">
        <f>VLOOKUP(B463,Facility_Information!$B$6:$O$136,14,FALSE)</f>
        <v>#N/A</v>
      </c>
      <c r="CJ463">
        <f t="shared" si="58"/>
        <v>0</v>
      </c>
      <c r="CK463">
        <f t="shared" si="59"/>
        <v>0</v>
      </c>
      <c r="CL463">
        <f>IF(CK463&gt;0,SUM($CK$6:CK463),0)</f>
        <v>0</v>
      </c>
      <c r="CM463" s="182" t="str">
        <f t="shared" si="64"/>
        <v/>
      </c>
    </row>
    <row r="464" spans="1:91" ht="13" x14ac:dyDescent="0.3">
      <c r="A464" s="82"/>
      <c r="B464" s="251"/>
      <c r="C464" s="215"/>
      <c r="D464" s="215"/>
      <c r="E464" s="215"/>
      <c r="F464" s="215"/>
      <c r="G464" s="216"/>
      <c r="H464" s="217"/>
      <c r="I464" s="200"/>
      <c r="J464" s="264"/>
      <c r="K464" s="140"/>
      <c r="L464" s="135"/>
      <c r="M464" s="261"/>
      <c r="N464" s="172"/>
      <c r="O464" s="160"/>
      <c r="P464" s="161"/>
      <c r="Q464" s="141"/>
      <c r="R464" s="170"/>
      <c r="S464" s="140"/>
      <c r="T464" s="67"/>
      <c r="U464" s="67"/>
      <c r="V464" s="135"/>
      <c r="W464" s="140"/>
      <c r="X464" s="135"/>
      <c r="Y464" s="134"/>
      <c r="Z464" s="67"/>
      <c r="AA464" s="67"/>
      <c r="AB464" s="135"/>
      <c r="AC464" s="141"/>
      <c r="AD464" s="115"/>
      <c r="AE464" s="115"/>
      <c r="AF464" s="269"/>
      <c r="AG464" s="134"/>
      <c r="AH464" s="67"/>
      <c r="AI464" s="67"/>
      <c r="AJ464" s="135"/>
      <c r="AK464" s="140"/>
      <c r="AL464" s="215"/>
      <c r="AM464" s="215"/>
      <c r="AN464" s="215"/>
      <c r="AO464" s="215"/>
      <c r="AP464" s="271"/>
      <c r="AQ464" s="273"/>
      <c r="AR464" s="140"/>
      <c r="AS464" s="271"/>
      <c r="AT464" s="140"/>
      <c r="AU464" s="215"/>
      <c r="AV464" s="215"/>
      <c r="AW464" s="215"/>
      <c r="AX464" s="271"/>
      <c r="AY464" s="277"/>
      <c r="AZ464" s="218"/>
      <c r="BA464" s="218"/>
      <c r="BB464" s="332"/>
      <c r="BC464" s="134"/>
      <c r="BD464" s="67"/>
      <c r="BE464" s="199"/>
      <c r="BF464" s="280"/>
      <c r="BG464" s="261"/>
      <c r="BH464" s="271"/>
      <c r="BI464" s="140"/>
      <c r="BJ464" s="271"/>
      <c r="BK464" s="140"/>
      <c r="BL464" s="215"/>
      <c r="BM464" s="215"/>
      <c r="BN464" s="215"/>
      <c r="BO464" s="271"/>
      <c r="BP464" s="134"/>
      <c r="BQ464" s="67"/>
      <c r="BR464" s="67"/>
      <c r="BS464" s="135"/>
      <c r="BT464" s="134"/>
      <c r="BU464" s="67"/>
      <c r="BV464" s="199"/>
      <c r="BW464" s="280"/>
      <c r="BX464" s="334" t="str">
        <f t="shared" si="60"/>
        <v/>
      </c>
      <c r="BY464" s="134"/>
      <c r="BZ464" s="67"/>
      <c r="CA464" s="67"/>
      <c r="CB464" s="67"/>
      <c r="CC464" s="67"/>
      <c r="CD464" s="252" t="str">
        <f t="shared" si="61"/>
        <v/>
      </c>
      <c r="CE464" s="197" t="str">
        <f t="shared" si="62"/>
        <v/>
      </c>
      <c r="CF464" s="327" t="str">
        <f t="shared" si="63"/>
        <v/>
      </c>
      <c r="CG464" s="72" t="str">
        <f t="shared" si="65"/>
        <v/>
      </c>
      <c r="CH464" s="95"/>
      <c r="CI464" s="27" t="e">
        <f>VLOOKUP(B464,Facility_Information!$B$6:$O$136,14,FALSE)</f>
        <v>#N/A</v>
      </c>
      <c r="CJ464">
        <f t="shared" si="58"/>
        <v>0</v>
      </c>
      <c r="CK464">
        <f t="shared" si="59"/>
        <v>0</v>
      </c>
      <c r="CL464">
        <f>IF(CK464&gt;0,SUM($CK$6:CK464),0)</f>
        <v>0</v>
      </c>
      <c r="CM464" s="182" t="str">
        <f t="shared" si="64"/>
        <v/>
      </c>
    </row>
    <row r="465" spans="1:91" ht="13" x14ac:dyDescent="0.3">
      <c r="A465" s="82"/>
      <c r="B465" s="251"/>
      <c r="C465" s="215"/>
      <c r="D465" s="215"/>
      <c r="E465" s="215"/>
      <c r="F465" s="215"/>
      <c r="G465" s="216"/>
      <c r="H465" s="217"/>
      <c r="I465" s="200"/>
      <c r="J465" s="264"/>
      <c r="K465" s="140"/>
      <c r="L465" s="135"/>
      <c r="M465" s="261"/>
      <c r="N465" s="172"/>
      <c r="O465" s="160"/>
      <c r="P465" s="161"/>
      <c r="Q465" s="141"/>
      <c r="R465" s="170"/>
      <c r="S465" s="140"/>
      <c r="T465" s="67"/>
      <c r="U465" s="67"/>
      <c r="V465" s="135"/>
      <c r="W465" s="140"/>
      <c r="X465" s="135"/>
      <c r="Y465" s="134"/>
      <c r="Z465" s="67"/>
      <c r="AA465" s="67"/>
      <c r="AB465" s="135"/>
      <c r="AC465" s="141"/>
      <c r="AD465" s="115"/>
      <c r="AE465" s="115"/>
      <c r="AF465" s="269"/>
      <c r="AG465" s="134"/>
      <c r="AH465" s="67"/>
      <c r="AI465" s="67"/>
      <c r="AJ465" s="135"/>
      <c r="AK465" s="140"/>
      <c r="AL465" s="215"/>
      <c r="AM465" s="215"/>
      <c r="AN465" s="215"/>
      <c r="AO465" s="215"/>
      <c r="AP465" s="271"/>
      <c r="AQ465" s="273"/>
      <c r="AR465" s="140"/>
      <c r="AS465" s="271"/>
      <c r="AT465" s="140"/>
      <c r="AU465" s="215"/>
      <c r="AV465" s="215"/>
      <c r="AW465" s="215"/>
      <c r="AX465" s="271"/>
      <c r="AY465" s="277"/>
      <c r="AZ465" s="218"/>
      <c r="BA465" s="218"/>
      <c r="BB465" s="332"/>
      <c r="BC465" s="134"/>
      <c r="BD465" s="67"/>
      <c r="BE465" s="199"/>
      <c r="BF465" s="280"/>
      <c r="BG465" s="261"/>
      <c r="BH465" s="271"/>
      <c r="BI465" s="140"/>
      <c r="BJ465" s="271"/>
      <c r="BK465" s="140"/>
      <c r="BL465" s="215"/>
      <c r="BM465" s="215"/>
      <c r="BN465" s="215"/>
      <c r="BO465" s="271"/>
      <c r="BP465" s="134"/>
      <c r="BQ465" s="67"/>
      <c r="BR465" s="67"/>
      <c r="BS465" s="135"/>
      <c r="BT465" s="134"/>
      <c r="BU465" s="67"/>
      <c r="BV465" s="199"/>
      <c r="BW465" s="280"/>
      <c r="BX465" s="334" t="str">
        <f t="shared" si="60"/>
        <v/>
      </c>
      <c r="BY465" s="134"/>
      <c r="BZ465" s="67"/>
      <c r="CA465" s="67"/>
      <c r="CB465" s="67"/>
      <c r="CC465" s="67"/>
      <c r="CD465" s="252" t="str">
        <f t="shared" si="61"/>
        <v/>
      </c>
      <c r="CE465" s="197" t="str">
        <f t="shared" si="62"/>
        <v/>
      </c>
      <c r="CF465" s="327" t="str">
        <f t="shared" si="63"/>
        <v/>
      </c>
      <c r="CG465" s="72" t="str">
        <f t="shared" si="65"/>
        <v/>
      </c>
      <c r="CH465" s="95"/>
      <c r="CI465" s="27" t="e">
        <f>VLOOKUP(B465,Facility_Information!$B$6:$O$136,14,FALSE)</f>
        <v>#N/A</v>
      </c>
      <c r="CJ465">
        <f t="shared" si="58"/>
        <v>0</v>
      </c>
      <c r="CK465">
        <f t="shared" si="59"/>
        <v>0</v>
      </c>
      <c r="CL465">
        <f>IF(CK465&gt;0,SUM($CK$6:CK465),0)</f>
        <v>0</v>
      </c>
      <c r="CM465" s="182" t="str">
        <f t="shared" si="64"/>
        <v/>
      </c>
    </row>
    <row r="466" spans="1:91" ht="13" x14ac:dyDescent="0.3">
      <c r="A466" s="82"/>
      <c r="B466" s="251"/>
      <c r="C466" s="215"/>
      <c r="D466" s="215"/>
      <c r="E466" s="215"/>
      <c r="F466" s="215"/>
      <c r="G466" s="216"/>
      <c r="H466" s="217"/>
      <c r="I466" s="200"/>
      <c r="J466" s="264"/>
      <c r="K466" s="140"/>
      <c r="L466" s="135"/>
      <c r="M466" s="261"/>
      <c r="N466" s="172"/>
      <c r="O466" s="160"/>
      <c r="P466" s="161"/>
      <c r="Q466" s="141"/>
      <c r="R466" s="170"/>
      <c r="S466" s="140"/>
      <c r="T466" s="67"/>
      <c r="U466" s="67"/>
      <c r="V466" s="135"/>
      <c r="W466" s="140"/>
      <c r="X466" s="135"/>
      <c r="Y466" s="134"/>
      <c r="Z466" s="67"/>
      <c r="AA466" s="67"/>
      <c r="AB466" s="135"/>
      <c r="AC466" s="141"/>
      <c r="AD466" s="115"/>
      <c r="AE466" s="115"/>
      <c r="AF466" s="269"/>
      <c r="AG466" s="134"/>
      <c r="AH466" s="67"/>
      <c r="AI466" s="67"/>
      <c r="AJ466" s="135"/>
      <c r="AK466" s="140"/>
      <c r="AL466" s="215"/>
      <c r="AM466" s="215"/>
      <c r="AN466" s="215"/>
      <c r="AO466" s="215"/>
      <c r="AP466" s="271"/>
      <c r="AQ466" s="273"/>
      <c r="AR466" s="140"/>
      <c r="AS466" s="271"/>
      <c r="AT466" s="140"/>
      <c r="AU466" s="215"/>
      <c r="AV466" s="215"/>
      <c r="AW466" s="215"/>
      <c r="AX466" s="271"/>
      <c r="AY466" s="277"/>
      <c r="AZ466" s="218"/>
      <c r="BA466" s="218"/>
      <c r="BB466" s="332"/>
      <c r="BC466" s="134"/>
      <c r="BD466" s="67"/>
      <c r="BE466" s="199"/>
      <c r="BF466" s="280"/>
      <c r="BG466" s="261"/>
      <c r="BH466" s="271"/>
      <c r="BI466" s="140"/>
      <c r="BJ466" s="271"/>
      <c r="BK466" s="140"/>
      <c r="BL466" s="215"/>
      <c r="BM466" s="215"/>
      <c r="BN466" s="215"/>
      <c r="BO466" s="271"/>
      <c r="BP466" s="134"/>
      <c r="BQ466" s="67"/>
      <c r="BR466" s="67"/>
      <c r="BS466" s="135"/>
      <c r="BT466" s="134"/>
      <c r="BU466" s="67"/>
      <c r="BV466" s="199"/>
      <c r="BW466" s="280"/>
      <c r="BX466" s="334" t="str">
        <f t="shared" si="60"/>
        <v/>
      </c>
      <c r="BY466" s="134"/>
      <c r="BZ466" s="67"/>
      <c r="CA466" s="67"/>
      <c r="CB466" s="67"/>
      <c r="CC466" s="67"/>
      <c r="CD466" s="252" t="str">
        <f t="shared" si="61"/>
        <v/>
      </c>
      <c r="CE466" s="197" t="str">
        <f t="shared" si="62"/>
        <v/>
      </c>
      <c r="CF466" s="327" t="str">
        <f t="shared" si="63"/>
        <v/>
      </c>
      <c r="CG466" s="72" t="str">
        <f t="shared" si="65"/>
        <v/>
      </c>
      <c r="CH466" s="95"/>
      <c r="CI466" s="27" t="e">
        <f>VLOOKUP(B466,Facility_Information!$B$6:$O$136,14,FALSE)</f>
        <v>#N/A</v>
      </c>
      <c r="CJ466">
        <f t="shared" si="58"/>
        <v>0</v>
      </c>
      <c r="CK466">
        <f t="shared" si="59"/>
        <v>0</v>
      </c>
      <c r="CL466">
        <f>IF(CK466&gt;0,SUM($CK$6:CK466),0)</f>
        <v>0</v>
      </c>
      <c r="CM466" s="182" t="str">
        <f t="shared" si="64"/>
        <v/>
      </c>
    </row>
    <row r="467" spans="1:91" ht="13" x14ac:dyDescent="0.3">
      <c r="A467" s="82"/>
      <c r="B467" s="251"/>
      <c r="C467" s="215"/>
      <c r="D467" s="215"/>
      <c r="E467" s="215"/>
      <c r="F467" s="215"/>
      <c r="G467" s="216"/>
      <c r="H467" s="217"/>
      <c r="I467" s="200"/>
      <c r="J467" s="264"/>
      <c r="K467" s="140"/>
      <c r="L467" s="135"/>
      <c r="M467" s="261"/>
      <c r="N467" s="172"/>
      <c r="O467" s="160"/>
      <c r="P467" s="161"/>
      <c r="Q467" s="141"/>
      <c r="R467" s="170"/>
      <c r="S467" s="140"/>
      <c r="T467" s="67"/>
      <c r="U467" s="67"/>
      <c r="V467" s="135"/>
      <c r="W467" s="140"/>
      <c r="X467" s="135"/>
      <c r="Y467" s="134"/>
      <c r="Z467" s="67"/>
      <c r="AA467" s="67"/>
      <c r="AB467" s="135"/>
      <c r="AC467" s="141"/>
      <c r="AD467" s="115"/>
      <c r="AE467" s="115"/>
      <c r="AF467" s="269"/>
      <c r="AG467" s="134"/>
      <c r="AH467" s="67"/>
      <c r="AI467" s="67"/>
      <c r="AJ467" s="135"/>
      <c r="AK467" s="140"/>
      <c r="AL467" s="215"/>
      <c r="AM467" s="215"/>
      <c r="AN467" s="215"/>
      <c r="AO467" s="215"/>
      <c r="AP467" s="271"/>
      <c r="AQ467" s="273"/>
      <c r="AR467" s="140"/>
      <c r="AS467" s="271"/>
      <c r="AT467" s="140"/>
      <c r="AU467" s="215"/>
      <c r="AV467" s="215"/>
      <c r="AW467" s="215"/>
      <c r="AX467" s="271"/>
      <c r="AY467" s="277"/>
      <c r="AZ467" s="218"/>
      <c r="BA467" s="218"/>
      <c r="BB467" s="332"/>
      <c r="BC467" s="134"/>
      <c r="BD467" s="67"/>
      <c r="BE467" s="199"/>
      <c r="BF467" s="280"/>
      <c r="BG467" s="261"/>
      <c r="BH467" s="271"/>
      <c r="BI467" s="140"/>
      <c r="BJ467" s="271"/>
      <c r="BK467" s="140"/>
      <c r="BL467" s="215"/>
      <c r="BM467" s="215"/>
      <c r="BN467" s="215"/>
      <c r="BO467" s="271"/>
      <c r="BP467" s="134"/>
      <c r="BQ467" s="67"/>
      <c r="BR467" s="67"/>
      <c r="BS467" s="135"/>
      <c r="BT467" s="134"/>
      <c r="BU467" s="67"/>
      <c r="BV467" s="199"/>
      <c r="BW467" s="280"/>
      <c r="BX467" s="334" t="str">
        <f t="shared" si="60"/>
        <v/>
      </c>
      <c r="BY467" s="134"/>
      <c r="BZ467" s="67"/>
      <c r="CA467" s="67"/>
      <c r="CB467" s="67"/>
      <c r="CC467" s="67"/>
      <c r="CD467" s="252" t="str">
        <f t="shared" si="61"/>
        <v/>
      </c>
      <c r="CE467" s="197" t="str">
        <f t="shared" si="62"/>
        <v/>
      </c>
      <c r="CF467" s="327" t="str">
        <f t="shared" si="63"/>
        <v/>
      </c>
      <c r="CG467" s="72" t="str">
        <f t="shared" si="65"/>
        <v/>
      </c>
      <c r="CH467" s="95"/>
      <c r="CI467" s="27" t="e">
        <f>VLOOKUP(B467,Facility_Information!$B$6:$O$136,14,FALSE)</f>
        <v>#N/A</v>
      </c>
      <c r="CJ467">
        <f t="shared" si="58"/>
        <v>0</v>
      </c>
      <c r="CK467">
        <f t="shared" si="59"/>
        <v>0</v>
      </c>
      <c r="CL467">
        <f>IF(CK467&gt;0,SUM($CK$6:CK467),0)</f>
        <v>0</v>
      </c>
      <c r="CM467" s="182" t="str">
        <f t="shared" si="64"/>
        <v/>
      </c>
    </row>
    <row r="468" spans="1:91" ht="13" x14ac:dyDescent="0.3">
      <c r="A468" s="82"/>
      <c r="B468" s="251"/>
      <c r="C468" s="215"/>
      <c r="D468" s="215"/>
      <c r="E468" s="215"/>
      <c r="F468" s="215"/>
      <c r="G468" s="216"/>
      <c r="H468" s="217"/>
      <c r="I468" s="200"/>
      <c r="J468" s="264"/>
      <c r="K468" s="140"/>
      <c r="L468" s="135"/>
      <c r="M468" s="261"/>
      <c r="N468" s="172"/>
      <c r="O468" s="160"/>
      <c r="P468" s="161"/>
      <c r="Q468" s="141"/>
      <c r="R468" s="170"/>
      <c r="S468" s="140"/>
      <c r="T468" s="67"/>
      <c r="U468" s="67"/>
      <c r="V468" s="135"/>
      <c r="W468" s="140"/>
      <c r="X468" s="135"/>
      <c r="Y468" s="134"/>
      <c r="Z468" s="67"/>
      <c r="AA468" s="67"/>
      <c r="AB468" s="135"/>
      <c r="AC468" s="141"/>
      <c r="AD468" s="115"/>
      <c r="AE468" s="115"/>
      <c r="AF468" s="269"/>
      <c r="AG468" s="134"/>
      <c r="AH468" s="67"/>
      <c r="AI468" s="67"/>
      <c r="AJ468" s="135"/>
      <c r="AK468" s="140"/>
      <c r="AL468" s="215"/>
      <c r="AM468" s="215"/>
      <c r="AN468" s="215"/>
      <c r="AO468" s="215"/>
      <c r="AP468" s="271"/>
      <c r="AQ468" s="273"/>
      <c r="AR468" s="140"/>
      <c r="AS468" s="271"/>
      <c r="AT468" s="140"/>
      <c r="AU468" s="215"/>
      <c r="AV468" s="215"/>
      <c r="AW468" s="215"/>
      <c r="AX468" s="271"/>
      <c r="AY468" s="277"/>
      <c r="AZ468" s="218"/>
      <c r="BA468" s="218"/>
      <c r="BB468" s="332"/>
      <c r="BC468" s="134"/>
      <c r="BD468" s="67"/>
      <c r="BE468" s="199"/>
      <c r="BF468" s="280"/>
      <c r="BG468" s="261"/>
      <c r="BH468" s="271"/>
      <c r="BI468" s="140"/>
      <c r="BJ468" s="271"/>
      <c r="BK468" s="140"/>
      <c r="BL468" s="215"/>
      <c r="BM468" s="215"/>
      <c r="BN468" s="215"/>
      <c r="BO468" s="271"/>
      <c r="BP468" s="134"/>
      <c r="BQ468" s="67"/>
      <c r="BR468" s="67"/>
      <c r="BS468" s="135"/>
      <c r="BT468" s="134"/>
      <c r="BU468" s="67"/>
      <c r="BV468" s="199"/>
      <c r="BW468" s="280"/>
      <c r="BX468" s="334" t="str">
        <f t="shared" si="60"/>
        <v/>
      </c>
      <c r="BY468" s="134"/>
      <c r="BZ468" s="67"/>
      <c r="CA468" s="67"/>
      <c r="CB468" s="67"/>
      <c r="CC468" s="67"/>
      <c r="CD468" s="252" t="str">
        <f t="shared" si="61"/>
        <v/>
      </c>
      <c r="CE468" s="197" t="str">
        <f t="shared" si="62"/>
        <v/>
      </c>
      <c r="CF468" s="327" t="str">
        <f t="shared" si="63"/>
        <v/>
      </c>
      <c r="CG468" s="72" t="str">
        <f t="shared" si="65"/>
        <v/>
      </c>
      <c r="CH468" s="95"/>
      <c r="CI468" s="27" t="e">
        <f>VLOOKUP(B468,Facility_Information!$B$6:$O$136,14,FALSE)</f>
        <v>#N/A</v>
      </c>
      <c r="CJ468">
        <f t="shared" si="58"/>
        <v>0</v>
      </c>
      <c r="CK468">
        <f t="shared" si="59"/>
        <v>0</v>
      </c>
      <c r="CL468">
        <f>IF(CK468&gt;0,SUM($CK$6:CK468),0)</f>
        <v>0</v>
      </c>
      <c r="CM468" s="182" t="str">
        <f t="shared" si="64"/>
        <v/>
      </c>
    </row>
    <row r="469" spans="1:91" ht="13" x14ac:dyDescent="0.3">
      <c r="A469" s="82"/>
      <c r="B469" s="251"/>
      <c r="C469" s="215"/>
      <c r="D469" s="215"/>
      <c r="E469" s="215"/>
      <c r="F469" s="215"/>
      <c r="G469" s="216"/>
      <c r="H469" s="217"/>
      <c r="I469" s="200"/>
      <c r="J469" s="264"/>
      <c r="K469" s="140"/>
      <c r="L469" s="135"/>
      <c r="M469" s="261"/>
      <c r="N469" s="172"/>
      <c r="O469" s="160"/>
      <c r="P469" s="161"/>
      <c r="Q469" s="141"/>
      <c r="R469" s="170"/>
      <c r="S469" s="140"/>
      <c r="T469" s="67"/>
      <c r="U469" s="67"/>
      <c r="V469" s="135"/>
      <c r="W469" s="140"/>
      <c r="X469" s="135"/>
      <c r="Y469" s="134"/>
      <c r="Z469" s="67"/>
      <c r="AA469" s="67"/>
      <c r="AB469" s="135"/>
      <c r="AC469" s="141"/>
      <c r="AD469" s="115"/>
      <c r="AE469" s="115"/>
      <c r="AF469" s="269"/>
      <c r="AG469" s="134"/>
      <c r="AH469" s="67"/>
      <c r="AI469" s="67"/>
      <c r="AJ469" s="135"/>
      <c r="AK469" s="140"/>
      <c r="AL469" s="215"/>
      <c r="AM469" s="215"/>
      <c r="AN469" s="215"/>
      <c r="AO469" s="215"/>
      <c r="AP469" s="271"/>
      <c r="AQ469" s="273"/>
      <c r="AR469" s="140"/>
      <c r="AS469" s="271"/>
      <c r="AT469" s="140"/>
      <c r="AU469" s="215"/>
      <c r="AV469" s="215"/>
      <c r="AW469" s="215"/>
      <c r="AX469" s="271"/>
      <c r="AY469" s="277"/>
      <c r="AZ469" s="218"/>
      <c r="BA469" s="218"/>
      <c r="BB469" s="332"/>
      <c r="BC469" s="134"/>
      <c r="BD469" s="67"/>
      <c r="BE469" s="199"/>
      <c r="BF469" s="280"/>
      <c r="BG469" s="261"/>
      <c r="BH469" s="271"/>
      <c r="BI469" s="140"/>
      <c r="BJ469" s="271"/>
      <c r="BK469" s="140"/>
      <c r="BL469" s="215"/>
      <c r="BM469" s="215"/>
      <c r="BN469" s="215"/>
      <c r="BO469" s="271"/>
      <c r="BP469" s="134"/>
      <c r="BQ469" s="67"/>
      <c r="BR469" s="67"/>
      <c r="BS469" s="135"/>
      <c r="BT469" s="134"/>
      <c r="BU469" s="67"/>
      <c r="BV469" s="199"/>
      <c r="BW469" s="280"/>
      <c r="BX469" s="334" t="str">
        <f t="shared" si="60"/>
        <v/>
      </c>
      <c r="BY469" s="134"/>
      <c r="BZ469" s="67"/>
      <c r="CA469" s="67"/>
      <c r="CB469" s="67"/>
      <c r="CC469" s="67"/>
      <c r="CD469" s="252" t="str">
        <f t="shared" si="61"/>
        <v/>
      </c>
      <c r="CE469" s="197" t="str">
        <f t="shared" si="62"/>
        <v/>
      </c>
      <c r="CF469" s="327" t="str">
        <f t="shared" si="63"/>
        <v/>
      </c>
      <c r="CG469" s="72" t="str">
        <f t="shared" si="65"/>
        <v/>
      </c>
      <c r="CH469" s="95"/>
      <c r="CI469" s="27" t="e">
        <f>VLOOKUP(B469,Facility_Information!$B$6:$O$136,14,FALSE)</f>
        <v>#N/A</v>
      </c>
      <c r="CJ469">
        <f t="shared" si="58"/>
        <v>0</v>
      </c>
      <c r="CK469">
        <f t="shared" si="59"/>
        <v>0</v>
      </c>
      <c r="CL469">
        <f>IF(CK469&gt;0,SUM($CK$6:CK469),0)</f>
        <v>0</v>
      </c>
      <c r="CM469" s="182" t="str">
        <f t="shared" si="64"/>
        <v/>
      </c>
    </row>
    <row r="470" spans="1:91" ht="13" x14ac:dyDescent="0.3">
      <c r="A470" s="82"/>
      <c r="B470" s="251"/>
      <c r="C470" s="215"/>
      <c r="D470" s="215"/>
      <c r="E470" s="215"/>
      <c r="F470" s="215"/>
      <c r="G470" s="216"/>
      <c r="H470" s="217"/>
      <c r="I470" s="200"/>
      <c r="J470" s="264"/>
      <c r="K470" s="140"/>
      <c r="L470" s="135"/>
      <c r="M470" s="261"/>
      <c r="N470" s="172"/>
      <c r="O470" s="160"/>
      <c r="P470" s="161"/>
      <c r="Q470" s="141"/>
      <c r="R470" s="170"/>
      <c r="S470" s="140"/>
      <c r="T470" s="67"/>
      <c r="U470" s="67"/>
      <c r="V470" s="135"/>
      <c r="W470" s="140"/>
      <c r="X470" s="135"/>
      <c r="Y470" s="134"/>
      <c r="Z470" s="67"/>
      <c r="AA470" s="67"/>
      <c r="AB470" s="135"/>
      <c r="AC470" s="141"/>
      <c r="AD470" s="115"/>
      <c r="AE470" s="115"/>
      <c r="AF470" s="269"/>
      <c r="AG470" s="134"/>
      <c r="AH470" s="67"/>
      <c r="AI470" s="67"/>
      <c r="AJ470" s="135"/>
      <c r="AK470" s="140"/>
      <c r="AL470" s="215"/>
      <c r="AM470" s="215"/>
      <c r="AN470" s="215"/>
      <c r="AO470" s="215"/>
      <c r="AP470" s="271"/>
      <c r="AQ470" s="273"/>
      <c r="AR470" s="140"/>
      <c r="AS470" s="271"/>
      <c r="AT470" s="140"/>
      <c r="AU470" s="215"/>
      <c r="AV470" s="215"/>
      <c r="AW470" s="215"/>
      <c r="AX470" s="271"/>
      <c r="AY470" s="277"/>
      <c r="AZ470" s="218"/>
      <c r="BA470" s="218"/>
      <c r="BB470" s="332"/>
      <c r="BC470" s="134"/>
      <c r="BD470" s="67"/>
      <c r="BE470" s="199"/>
      <c r="BF470" s="280"/>
      <c r="BG470" s="261"/>
      <c r="BH470" s="271"/>
      <c r="BI470" s="140"/>
      <c r="BJ470" s="271"/>
      <c r="BK470" s="140"/>
      <c r="BL470" s="215"/>
      <c r="BM470" s="215"/>
      <c r="BN470" s="215"/>
      <c r="BO470" s="271"/>
      <c r="BP470" s="134"/>
      <c r="BQ470" s="67"/>
      <c r="BR470" s="67"/>
      <c r="BS470" s="135"/>
      <c r="BT470" s="134"/>
      <c r="BU470" s="67"/>
      <c r="BV470" s="199"/>
      <c r="BW470" s="280"/>
      <c r="BX470" s="334" t="str">
        <f t="shared" si="60"/>
        <v/>
      </c>
      <c r="BY470" s="134"/>
      <c r="BZ470" s="67"/>
      <c r="CA470" s="67"/>
      <c r="CB470" s="67"/>
      <c r="CC470" s="67"/>
      <c r="CD470" s="252" t="str">
        <f t="shared" si="61"/>
        <v/>
      </c>
      <c r="CE470" s="197" t="str">
        <f t="shared" si="62"/>
        <v/>
      </c>
      <c r="CF470" s="327" t="str">
        <f t="shared" si="63"/>
        <v/>
      </c>
      <c r="CG470" s="72" t="str">
        <f t="shared" si="65"/>
        <v/>
      </c>
      <c r="CH470" s="95"/>
      <c r="CI470" s="27" t="e">
        <f>VLOOKUP(B470,Facility_Information!$B$6:$O$136,14,FALSE)</f>
        <v>#N/A</v>
      </c>
      <c r="CJ470">
        <f t="shared" si="58"/>
        <v>0</v>
      </c>
      <c r="CK470">
        <f t="shared" si="59"/>
        <v>0</v>
      </c>
      <c r="CL470">
        <f>IF(CK470&gt;0,SUM($CK$6:CK470),0)</f>
        <v>0</v>
      </c>
      <c r="CM470" s="182" t="str">
        <f t="shared" si="64"/>
        <v/>
      </c>
    </row>
    <row r="471" spans="1:91" ht="13" x14ac:dyDescent="0.3">
      <c r="A471" s="82"/>
      <c r="B471" s="251"/>
      <c r="C471" s="215"/>
      <c r="D471" s="215"/>
      <c r="E471" s="215"/>
      <c r="F471" s="215"/>
      <c r="G471" s="216"/>
      <c r="H471" s="217"/>
      <c r="I471" s="200"/>
      <c r="J471" s="264"/>
      <c r="K471" s="140"/>
      <c r="L471" s="135"/>
      <c r="M471" s="261"/>
      <c r="N471" s="172"/>
      <c r="O471" s="160"/>
      <c r="P471" s="161"/>
      <c r="Q471" s="141"/>
      <c r="R471" s="170"/>
      <c r="S471" s="140"/>
      <c r="T471" s="67"/>
      <c r="U471" s="67"/>
      <c r="V471" s="135"/>
      <c r="W471" s="140"/>
      <c r="X471" s="135"/>
      <c r="Y471" s="134"/>
      <c r="Z471" s="67"/>
      <c r="AA471" s="67"/>
      <c r="AB471" s="135"/>
      <c r="AC471" s="141"/>
      <c r="AD471" s="115"/>
      <c r="AE471" s="115"/>
      <c r="AF471" s="269"/>
      <c r="AG471" s="134"/>
      <c r="AH471" s="67"/>
      <c r="AI471" s="67"/>
      <c r="AJ471" s="135"/>
      <c r="AK471" s="140"/>
      <c r="AL471" s="215"/>
      <c r="AM471" s="215"/>
      <c r="AN471" s="215"/>
      <c r="AO471" s="215"/>
      <c r="AP471" s="271"/>
      <c r="AQ471" s="273"/>
      <c r="AR471" s="140"/>
      <c r="AS471" s="271"/>
      <c r="AT471" s="140"/>
      <c r="AU471" s="215"/>
      <c r="AV471" s="215"/>
      <c r="AW471" s="215"/>
      <c r="AX471" s="271"/>
      <c r="AY471" s="277"/>
      <c r="AZ471" s="218"/>
      <c r="BA471" s="218"/>
      <c r="BB471" s="332"/>
      <c r="BC471" s="134"/>
      <c r="BD471" s="67"/>
      <c r="BE471" s="199"/>
      <c r="BF471" s="280"/>
      <c r="BG471" s="261"/>
      <c r="BH471" s="271"/>
      <c r="BI471" s="140"/>
      <c r="BJ471" s="271"/>
      <c r="BK471" s="140"/>
      <c r="BL471" s="215"/>
      <c r="BM471" s="215"/>
      <c r="BN471" s="215"/>
      <c r="BO471" s="271"/>
      <c r="BP471" s="134"/>
      <c r="BQ471" s="67"/>
      <c r="BR471" s="67"/>
      <c r="BS471" s="135"/>
      <c r="BT471" s="134"/>
      <c r="BU471" s="67"/>
      <c r="BV471" s="199"/>
      <c r="BW471" s="280"/>
      <c r="BX471" s="334" t="str">
        <f t="shared" si="60"/>
        <v/>
      </c>
      <c r="BY471" s="134"/>
      <c r="BZ471" s="67"/>
      <c r="CA471" s="67"/>
      <c r="CB471" s="67"/>
      <c r="CC471" s="67"/>
      <c r="CD471" s="252" t="str">
        <f t="shared" si="61"/>
        <v/>
      </c>
      <c r="CE471" s="197" t="str">
        <f t="shared" si="62"/>
        <v/>
      </c>
      <c r="CF471" s="327" t="str">
        <f t="shared" si="63"/>
        <v/>
      </c>
      <c r="CG471" s="72" t="str">
        <f t="shared" si="65"/>
        <v/>
      </c>
      <c r="CH471" s="95"/>
      <c r="CI471" s="27" t="e">
        <f>VLOOKUP(B471,Facility_Information!$B$6:$O$136,14,FALSE)</f>
        <v>#N/A</v>
      </c>
      <c r="CJ471">
        <f t="shared" si="58"/>
        <v>0</v>
      </c>
      <c r="CK471">
        <f t="shared" si="59"/>
        <v>0</v>
      </c>
      <c r="CL471">
        <f>IF(CK471&gt;0,SUM($CK$6:CK471),0)</f>
        <v>0</v>
      </c>
      <c r="CM471" s="182" t="str">
        <f t="shared" si="64"/>
        <v/>
      </c>
    </row>
    <row r="472" spans="1:91" ht="13" x14ac:dyDescent="0.3">
      <c r="A472" s="82"/>
      <c r="B472" s="251"/>
      <c r="C472" s="215"/>
      <c r="D472" s="215"/>
      <c r="E472" s="215"/>
      <c r="F472" s="215"/>
      <c r="G472" s="216"/>
      <c r="H472" s="217"/>
      <c r="I472" s="200"/>
      <c r="J472" s="264"/>
      <c r="K472" s="140"/>
      <c r="L472" s="135"/>
      <c r="M472" s="261"/>
      <c r="N472" s="172"/>
      <c r="O472" s="160"/>
      <c r="P472" s="161"/>
      <c r="Q472" s="141"/>
      <c r="R472" s="170"/>
      <c r="S472" s="140"/>
      <c r="T472" s="67"/>
      <c r="U472" s="67"/>
      <c r="V472" s="135"/>
      <c r="W472" s="140"/>
      <c r="X472" s="135"/>
      <c r="Y472" s="134"/>
      <c r="Z472" s="67"/>
      <c r="AA472" s="67"/>
      <c r="AB472" s="135"/>
      <c r="AC472" s="141"/>
      <c r="AD472" s="115"/>
      <c r="AE472" s="115"/>
      <c r="AF472" s="269"/>
      <c r="AG472" s="134"/>
      <c r="AH472" s="67"/>
      <c r="AI472" s="67"/>
      <c r="AJ472" s="135"/>
      <c r="AK472" s="140"/>
      <c r="AL472" s="215"/>
      <c r="AM472" s="215"/>
      <c r="AN472" s="215"/>
      <c r="AO472" s="215"/>
      <c r="AP472" s="271"/>
      <c r="AQ472" s="273"/>
      <c r="AR472" s="140"/>
      <c r="AS472" s="271"/>
      <c r="AT472" s="140"/>
      <c r="AU472" s="215"/>
      <c r="AV472" s="215"/>
      <c r="AW472" s="215"/>
      <c r="AX472" s="271"/>
      <c r="AY472" s="277"/>
      <c r="AZ472" s="218"/>
      <c r="BA472" s="218"/>
      <c r="BB472" s="332"/>
      <c r="BC472" s="134"/>
      <c r="BD472" s="67"/>
      <c r="BE472" s="199"/>
      <c r="BF472" s="280"/>
      <c r="BG472" s="261"/>
      <c r="BH472" s="271"/>
      <c r="BI472" s="140"/>
      <c r="BJ472" s="271"/>
      <c r="BK472" s="140"/>
      <c r="BL472" s="215"/>
      <c r="BM472" s="215"/>
      <c r="BN472" s="215"/>
      <c r="BO472" s="271"/>
      <c r="BP472" s="134"/>
      <c r="BQ472" s="67"/>
      <c r="BR472" s="67"/>
      <c r="BS472" s="135"/>
      <c r="BT472" s="134"/>
      <c r="BU472" s="67"/>
      <c r="BV472" s="199"/>
      <c r="BW472" s="280"/>
      <c r="BX472" s="334" t="str">
        <f t="shared" si="60"/>
        <v/>
      </c>
      <c r="BY472" s="134"/>
      <c r="BZ472" s="67"/>
      <c r="CA472" s="67"/>
      <c r="CB472" s="67"/>
      <c r="CC472" s="67"/>
      <c r="CD472" s="252" t="str">
        <f t="shared" si="61"/>
        <v/>
      </c>
      <c r="CE472" s="197" t="str">
        <f t="shared" si="62"/>
        <v/>
      </c>
      <c r="CF472" s="327" t="str">
        <f t="shared" si="63"/>
        <v/>
      </c>
      <c r="CG472" s="72" t="str">
        <f t="shared" si="65"/>
        <v/>
      </c>
      <c r="CH472" s="95"/>
      <c r="CI472" s="27" t="e">
        <f>VLOOKUP(B472,Facility_Information!$B$6:$O$136,14,FALSE)</f>
        <v>#N/A</v>
      </c>
      <c r="CJ472">
        <f t="shared" si="58"/>
        <v>0</v>
      </c>
      <c r="CK472">
        <f t="shared" si="59"/>
        <v>0</v>
      </c>
      <c r="CL472">
        <f>IF(CK472&gt;0,SUM($CK$6:CK472),0)</f>
        <v>0</v>
      </c>
      <c r="CM472" s="182" t="str">
        <f t="shared" si="64"/>
        <v/>
      </c>
    </row>
    <row r="473" spans="1:91" ht="13" x14ac:dyDescent="0.3">
      <c r="A473" s="82"/>
      <c r="B473" s="251"/>
      <c r="C473" s="215"/>
      <c r="D473" s="215"/>
      <c r="E473" s="215"/>
      <c r="F473" s="215"/>
      <c r="G473" s="216"/>
      <c r="H473" s="217"/>
      <c r="I473" s="200"/>
      <c r="J473" s="264"/>
      <c r="K473" s="140"/>
      <c r="L473" s="135"/>
      <c r="M473" s="261"/>
      <c r="N473" s="172"/>
      <c r="O473" s="160"/>
      <c r="P473" s="161"/>
      <c r="Q473" s="141"/>
      <c r="R473" s="170"/>
      <c r="S473" s="140"/>
      <c r="T473" s="67"/>
      <c r="U473" s="67"/>
      <c r="V473" s="135"/>
      <c r="W473" s="140"/>
      <c r="X473" s="135"/>
      <c r="Y473" s="134"/>
      <c r="Z473" s="67"/>
      <c r="AA473" s="67"/>
      <c r="AB473" s="135"/>
      <c r="AC473" s="141"/>
      <c r="AD473" s="115"/>
      <c r="AE473" s="115"/>
      <c r="AF473" s="269"/>
      <c r="AG473" s="134"/>
      <c r="AH473" s="67"/>
      <c r="AI473" s="67"/>
      <c r="AJ473" s="135"/>
      <c r="AK473" s="140"/>
      <c r="AL473" s="215"/>
      <c r="AM473" s="215"/>
      <c r="AN473" s="215"/>
      <c r="AO473" s="215"/>
      <c r="AP473" s="271"/>
      <c r="AQ473" s="273"/>
      <c r="AR473" s="140"/>
      <c r="AS473" s="271"/>
      <c r="AT473" s="140"/>
      <c r="AU473" s="215"/>
      <c r="AV473" s="215"/>
      <c r="AW473" s="215"/>
      <c r="AX473" s="271"/>
      <c r="AY473" s="277"/>
      <c r="AZ473" s="218"/>
      <c r="BA473" s="218"/>
      <c r="BB473" s="332"/>
      <c r="BC473" s="134"/>
      <c r="BD473" s="67"/>
      <c r="BE473" s="199"/>
      <c r="BF473" s="280"/>
      <c r="BG473" s="261"/>
      <c r="BH473" s="271"/>
      <c r="BI473" s="140"/>
      <c r="BJ473" s="271"/>
      <c r="BK473" s="140"/>
      <c r="BL473" s="215"/>
      <c r="BM473" s="215"/>
      <c r="BN473" s="215"/>
      <c r="BO473" s="271"/>
      <c r="BP473" s="134"/>
      <c r="BQ473" s="67"/>
      <c r="BR473" s="67"/>
      <c r="BS473" s="135"/>
      <c r="BT473" s="134"/>
      <c r="BU473" s="67"/>
      <c r="BV473" s="199"/>
      <c r="BW473" s="280"/>
      <c r="BX473" s="334" t="str">
        <f t="shared" si="60"/>
        <v/>
      </c>
      <c r="BY473" s="134"/>
      <c r="BZ473" s="67"/>
      <c r="CA473" s="67"/>
      <c r="CB473" s="67"/>
      <c r="CC473" s="67"/>
      <c r="CD473" s="252" t="str">
        <f t="shared" si="61"/>
        <v/>
      </c>
      <c r="CE473" s="197" t="str">
        <f t="shared" si="62"/>
        <v/>
      </c>
      <c r="CF473" s="327" t="str">
        <f t="shared" si="63"/>
        <v/>
      </c>
      <c r="CG473" s="72" t="str">
        <f t="shared" si="65"/>
        <v/>
      </c>
      <c r="CH473" s="95"/>
      <c r="CI473" s="27" t="e">
        <f>VLOOKUP(B473,Facility_Information!$B$6:$O$136,14,FALSE)</f>
        <v>#N/A</v>
      </c>
      <c r="CJ473">
        <f t="shared" si="58"/>
        <v>0</v>
      </c>
      <c r="CK473">
        <f t="shared" si="59"/>
        <v>0</v>
      </c>
      <c r="CL473">
        <f>IF(CK473&gt;0,SUM($CK$6:CK473),0)</f>
        <v>0</v>
      </c>
      <c r="CM473" s="182" t="str">
        <f t="shared" si="64"/>
        <v/>
      </c>
    </row>
    <row r="474" spans="1:91" ht="13" x14ac:dyDescent="0.3">
      <c r="A474" s="82"/>
      <c r="B474" s="251"/>
      <c r="C474" s="215"/>
      <c r="D474" s="215"/>
      <c r="E474" s="215"/>
      <c r="F474" s="215"/>
      <c r="G474" s="216"/>
      <c r="H474" s="217"/>
      <c r="I474" s="200"/>
      <c r="J474" s="264"/>
      <c r="K474" s="140"/>
      <c r="L474" s="135"/>
      <c r="M474" s="261"/>
      <c r="N474" s="172"/>
      <c r="O474" s="160"/>
      <c r="P474" s="161"/>
      <c r="Q474" s="141"/>
      <c r="R474" s="170"/>
      <c r="S474" s="140"/>
      <c r="T474" s="67"/>
      <c r="U474" s="67"/>
      <c r="V474" s="135"/>
      <c r="W474" s="140"/>
      <c r="X474" s="135"/>
      <c r="Y474" s="134"/>
      <c r="Z474" s="67"/>
      <c r="AA474" s="67"/>
      <c r="AB474" s="135"/>
      <c r="AC474" s="141"/>
      <c r="AD474" s="115"/>
      <c r="AE474" s="115"/>
      <c r="AF474" s="269"/>
      <c r="AG474" s="134"/>
      <c r="AH474" s="67"/>
      <c r="AI474" s="67"/>
      <c r="AJ474" s="135"/>
      <c r="AK474" s="140"/>
      <c r="AL474" s="215"/>
      <c r="AM474" s="215"/>
      <c r="AN474" s="215"/>
      <c r="AO474" s="215"/>
      <c r="AP474" s="271"/>
      <c r="AQ474" s="273"/>
      <c r="AR474" s="140"/>
      <c r="AS474" s="271"/>
      <c r="AT474" s="140"/>
      <c r="AU474" s="215"/>
      <c r="AV474" s="215"/>
      <c r="AW474" s="215"/>
      <c r="AX474" s="271"/>
      <c r="AY474" s="277"/>
      <c r="AZ474" s="218"/>
      <c r="BA474" s="218"/>
      <c r="BB474" s="332"/>
      <c r="BC474" s="134"/>
      <c r="BD474" s="67"/>
      <c r="BE474" s="199"/>
      <c r="BF474" s="280"/>
      <c r="BG474" s="261"/>
      <c r="BH474" s="271"/>
      <c r="BI474" s="140"/>
      <c r="BJ474" s="271"/>
      <c r="BK474" s="140"/>
      <c r="BL474" s="215"/>
      <c r="BM474" s="215"/>
      <c r="BN474" s="215"/>
      <c r="BO474" s="271"/>
      <c r="BP474" s="134"/>
      <c r="BQ474" s="67"/>
      <c r="BR474" s="67"/>
      <c r="BS474" s="135"/>
      <c r="BT474" s="134"/>
      <c r="BU474" s="67"/>
      <c r="BV474" s="199"/>
      <c r="BW474" s="280"/>
      <c r="BX474" s="334" t="str">
        <f t="shared" si="60"/>
        <v/>
      </c>
      <c r="BY474" s="134"/>
      <c r="BZ474" s="67"/>
      <c r="CA474" s="67"/>
      <c r="CB474" s="67"/>
      <c r="CC474" s="67"/>
      <c r="CD474" s="252" t="str">
        <f t="shared" si="61"/>
        <v/>
      </c>
      <c r="CE474" s="197" t="str">
        <f t="shared" si="62"/>
        <v/>
      </c>
      <c r="CF474" s="327" t="str">
        <f t="shared" si="63"/>
        <v/>
      </c>
      <c r="CG474" s="72" t="str">
        <f t="shared" si="65"/>
        <v/>
      </c>
      <c r="CH474" s="95"/>
      <c r="CI474" s="27" t="e">
        <f>VLOOKUP(B474,Facility_Information!$B$6:$O$136,14,FALSE)</f>
        <v>#N/A</v>
      </c>
      <c r="CJ474">
        <f t="shared" si="58"/>
        <v>0</v>
      </c>
      <c r="CK474">
        <f t="shared" si="59"/>
        <v>0</v>
      </c>
      <c r="CL474">
        <f>IF(CK474&gt;0,SUM($CK$6:CK474),0)</f>
        <v>0</v>
      </c>
      <c r="CM474" s="182" t="str">
        <f t="shared" si="64"/>
        <v/>
      </c>
    </row>
    <row r="475" spans="1:91" ht="13" x14ac:dyDescent="0.3">
      <c r="A475" s="82"/>
      <c r="B475" s="251"/>
      <c r="C475" s="215"/>
      <c r="D475" s="215"/>
      <c r="E475" s="215"/>
      <c r="F475" s="215"/>
      <c r="G475" s="216"/>
      <c r="H475" s="217"/>
      <c r="I475" s="200"/>
      <c r="J475" s="264"/>
      <c r="K475" s="140"/>
      <c r="L475" s="135"/>
      <c r="M475" s="261"/>
      <c r="N475" s="172"/>
      <c r="O475" s="160"/>
      <c r="P475" s="161"/>
      <c r="Q475" s="141"/>
      <c r="R475" s="170"/>
      <c r="S475" s="140"/>
      <c r="T475" s="67"/>
      <c r="U475" s="67"/>
      <c r="V475" s="135"/>
      <c r="W475" s="140"/>
      <c r="X475" s="135"/>
      <c r="Y475" s="134"/>
      <c r="Z475" s="67"/>
      <c r="AA475" s="67"/>
      <c r="AB475" s="135"/>
      <c r="AC475" s="141"/>
      <c r="AD475" s="115"/>
      <c r="AE475" s="115"/>
      <c r="AF475" s="269"/>
      <c r="AG475" s="134"/>
      <c r="AH475" s="67"/>
      <c r="AI475" s="67"/>
      <c r="AJ475" s="135"/>
      <c r="AK475" s="140"/>
      <c r="AL475" s="215"/>
      <c r="AM475" s="215"/>
      <c r="AN475" s="215"/>
      <c r="AO475" s="215"/>
      <c r="AP475" s="271"/>
      <c r="AQ475" s="273"/>
      <c r="AR475" s="140"/>
      <c r="AS475" s="271"/>
      <c r="AT475" s="140"/>
      <c r="AU475" s="215"/>
      <c r="AV475" s="215"/>
      <c r="AW475" s="215"/>
      <c r="AX475" s="271"/>
      <c r="AY475" s="277"/>
      <c r="AZ475" s="218"/>
      <c r="BA475" s="218"/>
      <c r="BB475" s="332"/>
      <c r="BC475" s="134"/>
      <c r="BD475" s="67"/>
      <c r="BE475" s="199"/>
      <c r="BF475" s="280"/>
      <c r="BG475" s="261"/>
      <c r="BH475" s="271"/>
      <c r="BI475" s="140"/>
      <c r="BJ475" s="271"/>
      <c r="BK475" s="140"/>
      <c r="BL475" s="215"/>
      <c r="BM475" s="215"/>
      <c r="BN475" s="215"/>
      <c r="BO475" s="271"/>
      <c r="BP475" s="134"/>
      <c r="BQ475" s="67"/>
      <c r="BR475" s="67"/>
      <c r="BS475" s="135"/>
      <c r="BT475" s="134"/>
      <c r="BU475" s="67"/>
      <c r="BV475" s="199"/>
      <c r="BW475" s="280"/>
      <c r="BX475" s="334" t="str">
        <f t="shared" si="60"/>
        <v/>
      </c>
      <c r="BY475" s="134"/>
      <c r="BZ475" s="67"/>
      <c r="CA475" s="67"/>
      <c r="CB475" s="67"/>
      <c r="CC475" s="67"/>
      <c r="CD475" s="252" t="str">
        <f t="shared" si="61"/>
        <v/>
      </c>
      <c r="CE475" s="197" t="str">
        <f t="shared" si="62"/>
        <v/>
      </c>
      <c r="CF475" s="327" t="str">
        <f t="shared" si="63"/>
        <v/>
      </c>
      <c r="CG475" s="72" t="str">
        <f t="shared" si="65"/>
        <v/>
      </c>
      <c r="CH475" s="95"/>
      <c r="CI475" s="27" t="e">
        <f>VLOOKUP(B475,Facility_Information!$B$6:$O$136,14,FALSE)</f>
        <v>#N/A</v>
      </c>
      <c r="CJ475">
        <f t="shared" si="58"/>
        <v>0</v>
      </c>
      <c r="CK475">
        <f t="shared" si="59"/>
        <v>0</v>
      </c>
      <c r="CL475">
        <f>IF(CK475&gt;0,SUM($CK$6:CK475),0)</f>
        <v>0</v>
      </c>
      <c r="CM475" s="182" t="str">
        <f t="shared" si="64"/>
        <v/>
      </c>
    </row>
    <row r="476" spans="1:91" ht="13" x14ac:dyDescent="0.3">
      <c r="A476" s="82"/>
      <c r="B476" s="251"/>
      <c r="C476" s="215"/>
      <c r="D476" s="215"/>
      <c r="E476" s="215"/>
      <c r="F476" s="215"/>
      <c r="G476" s="216"/>
      <c r="H476" s="217"/>
      <c r="I476" s="200"/>
      <c r="J476" s="264"/>
      <c r="K476" s="140"/>
      <c r="L476" s="135"/>
      <c r="M476" s="261"/>
      <c r="N476" s="172"/>
      <c r="O476" s="160"/>
      <c r="P476" s="161"/>
      <c r="Q476" s="141"/>
      <c r="R476" s="170"/>
      <c r="S476" s="140"/>
      <c r="T476" s="67"/>
      <c r="U476" s="67"/>
      <c r="V476" s="135"/>
      <c r="W476" s="140"/>
      <c r="X476" s="135"/>
      <c r="Y476" s="134"/>
      <c r="Z476" s="67"/>
      <c r="AA476" s="67"/>
      <c r="AB476" s="135"/>
      <c r="AC476" s="141"/>
      <c r="AD476" s="115"/>
      <c r="AE476" s="115"/>
      <c r="AF476" s="269"/>
      <c r="AG476" s="134"/>
      <c r="AH476" s="67"/>
      <c r="AI476" s="67"/>
      <c r="AJ476" s="135"/>
      <c r="AK476" s="140"/>
      <c r="AL476" s="215"/>
      <c r="AM476" s="215"/>
      <c r="AN476" s="215"/>
      <c r="AO476" s="215"/>
      <c r="AP476" s="271"/>
      <c r="AQ476" s="273"/>
      <c r="AR476" s="140"/>
      <c r="AS476" s="271"/>
      <c r="AT476" s="140"/>
      <c r="AU476" s="215"/>
      <c r="AV476" s="215"/>
      <c r="AW476" s="215"/>
      <c r="AX476" s="271"/>
      <c r="AY476" s="277"/>
      <c r="AZ476" s="218"/>
      <c r="BA476" s="218"/>
      <c r="BB476" s="332"/>
      <c r="BC476" s="134"/>
      <c r="BD476" s="67"/>
      <c r="BE476" s="199"/>
      <c r="BF476" s="280"/>
      <c r="BG476" s="261"/>
      <c r="BH476" s="271"/>
      <c r="BI476" s="140"/>
      <c r="BJ476" s="271"/>
      <c r="BK476" s="140"/>
      <c r="BL476" s="215"/>
      <c r="BM476" s="215"/>
      <c r="BN476" s="215"/>
      <c r="BO476" s="271"/>
      <c r="BP476" s="134"/>
      <c r="BQ476" s="67"/>
      <c r="BR476" s="67"/>
      <c r="BS476" s="135"/>
      <c r="BT476" s="134"/>
      <c r="BU476" s="67"/>
      <c r="BV476" s="199"/>
      <c r="BW476" s="280"/>
      <c r="BX476" s="334" t="str">
        <f t="shared" si="60"/>
        <v/>
      </c>
      <c r="BY476" s="134"/>
      <c r="BZ476" s="67"/>
      <c r="CA476" s="67"/>
      <c r="CB476" s="67"/>
      <c r="CC476" s="67"/>
      <c r="CD476" s="252" t="str">
        <f t="shared" si="61"/>
        <v/>
      </c>
      <c r="CE476" s="197" t="str">
        <f t="shared" si="62"/>
        <v/>
      </c>
      <c r="CF476" s="327" t="str">
        <f t="shared" si="63"/>
        <v/>
      </c>
      <c r="CG476" s="72" t="str">
        <f t="shared" si="65"/>
        <v/>
      </c>
      <c r="CH476" s="95"/>
      <c r="CI476" s="27" t="e">
        <f>VLOOKUP(B476,Facility_Information!$B$6:$O$136,14,FALSE)</f>
        <v>#N/A</v>
      </c>
      <c r="CJ476">
        <f t="shared" si="58"/>
        <v>0</v>
      </c>
      <c r="CK476">
        <f t="shared" si="59"/>
        <v>0</v>
      </c>
      <c r="CL476">
        <f>IF(CK476&gt;0,SUM($CK$6:CK476),0)</f>
        <v>0</v>
      </c>
      <c r="CM476" s="182" t="str">
        <f t="shared" si="64"/>
        <v/>
      </c>
    </row>
    <row r="477" spans="1:91" ht="13" x14ac:dyDescent="0.3">
      <c r="A477" s="82"/>
      <c r="B477" s="251"/>
      <c r="C477" s="215"/>
      <c r="D477" s="215"/>
      <c r="E477" s="215"/>
      <c r="F477" s="215"/>
      <c r="G477" s="216"/>
      <c r="H477" s="217"/>
      <c r="I477" s="200"/>
      <c r="J477" s="264"/>
      <c r="K477" s="140"/>
      <c r="L477" s="135"/>
      <c r="M477" s="261"/>
      <c r="N477" s="172"/>
      <c r="O477" s="160"/>
      <c r="P477" s="161"/>
      <c r="Q477" s="141"/>
      <c r="R477" s="170"/>
      <c r="S477" s="140"/>
      <c r="T477" s="67"/>
      <c r="U477" s="67"/>
      <c r="V477" s="135"/>
      <c r="W477" s="140"/>
      <c r="X477" s="135"/>
      <c r="Y477" s="134"/>
      <c r="Z477" s="67"/>
      <c r="AA477" s="67"/>
      <c r="AB477" s="135"/>
      <c r="AC477" s="141"/>
      <c r="AD477" s="115"/>
      <c r="AE477" s="115"/>
      <c r="AF477" s="269"/>
      <c r="AG477" s="134"/>
      <c r="AH477" s="67"/>
      <c r="AI477" s="67"/>
      <c r="AJ477" s="135"/>
      <c r="AK477" s="140"/>
      <c r="AL477" s="215"/>
      <c r="AM477" s="215"/>
      <c r="AN477" s="215"/>
      <c r="AO477" s="215"/>
      <c r="AP477" s="271"/>
      <c r="AQ477" s="273"/>
      <c r="AR477" s="140"/>
      <c r="AS477" s="271"/>
      <c r="AT477" s="140"/>
      <c r="AU477" s="215"/>
      <c r="AV477" s="215"/>
      <c r="AW477" s="215"/>
      <c r="AX477" s="271"/>
      <c r="AY477" s="277"/>
      <c r="AZ477" s="218"/>
      <c r="BA477" s="218"/>
      <c r="BB477" s="332"/>
      <c r="BC477" s="134"/>
      <c r="BD477" s="67"/>
      <c r="BE477" s="199"/>
      <c r="BF477" s="280"/>
      <c r="BG477" s="261"/>
      <c r="BH477" s="271"/>
      <c r="BI477" s="140"/>
      <c r="BJ477" s="271"/>
      <c r="BK477" s="140"/>
      <c r="BL477" s="215"/>
      <c r="BM477" s="215"/>
      <c r="BN477" s="215"/>
      <c r="BO477" s="271"/>
      <c r="BP477" s="134"/>
      <c r="BQ477" s="67"/>
      <c r="BR477" s="67"/>
      <c r="BS477" s="135"/>
      <c r="BT477" s="134"/>
      <c r="BU477" s="67"/>
      <c r="BV477" s="199"/>
      <c r="BW477" s="280"/>
      <c r="BX477" s="334" t="str">
        <f t="shared" si="60"/>
        <v/>
      </c>
      <c r="BY477" s="134"/>
      <c r="BZ477" s="67"/>
      <c r="CA477" s="67"/>
      <c r="CB477" s="67"/>
      <c r="CC477" s="67"/>
      <c r="CD477" s="252" t="str">
        <f t="shared" si="61"/>
        <v/>
      </c>
      <c r="CE477" s="197" t="str">
        <f t="shared" si="62"/>
        <v/>
      </c>
      <c r="CF477" s="327" t="str">
        <f t="shared" si="63"/>
        <v/>
      </c>
      <c r="CG477" s="72" t="str">
        <f t="shared" si="65"/>
        <v/>
      </c>
      <c r="CH477" s="95"/>
      <c r="CI477" s="27" t="e">
        <f>VLOOKUP(B477,Facility_Information!$B$6:$O$136,14,FALSE)</f>
        <v>#N/A</v>
      </c>
      <c r="CJ477">
        <f t="shared" si="58"/>
        <v>0</v>
      </c>
      <c r="CK477">
        <f t="shared" si="59"/>
        <v>0</v>
      </c>
      <c r="CL477">
        <f>IF(CK477&gt;0,SUM($CK$6:CK477),0)</f>
        <v>0</v>
      </c>
      <c r="CM477" s="182" t="str">
        <f t="shared" si="64"/>
        <v/>
      </c>
    </row>
    <row r="478" spans="1:91" ht="13" x14ac:dyDescent="0.3">
      <c r="A478" s="82"/>
      <c r="B478" s="251"/>
      <c r="C478" s="215"/>
      <c r="D478" s="215"/>
      <c r="E478" s="215"/>
      <c r="F478" s="215"/>
      <c r="G478" s="216"/>
      <c r="H478" s="217"/>
      <c r="I478" s="200"/>
      <c r="J478" s="264"/>
      <c r="K478" s="140"/>
      <c r="L478" s="135"/>
      <c r="M478" s="261"/>
      <c r="N478" s="172"/>
      <c r="O478" s="160"/>
      <c r="P478" s="161"/>
      <c r="Q478" s="141"/>
      <c r="R478" s="170"/>
      <c r="S478" s="140"/>
      <c r="T478" s="67"/>
      <c r="U478" s="67"/>
      <c r="V478" s="135"/>
      <c r="W478" s="140"/>
      <c r="X478" s="135"/>
      <c r="Y478" s="134"/>
      <c r="Z478" s="67"/>
      <c r="AA478" s="67"/>
      <c r="AB478" s="135"/>
      <c r="AC478" s="141"/>
      <c r="AD478" s="115"/>
      <c r="AE478" s="115"/>
      <c r="AF478" s="269"/>
      <c r="AG478" s="134"/>
      <c r="AH478" s="67"/>
      <c r="AI478" s="67"/>
      <c r="AJ478" s="135"/>
      <c r="AK478" s="140"/>
      <c r="AL478" s="215"/>
      <c r="AM478" s="215"/>
      <c r="AN478" s="215"/>
      <c r="AO478" s="215"/>
      <c r="AP478" s="271"/>
      <c r="AQ478" s="273"/>
      <c r="AR478" s="140"/>
      <c r="AS478" s="271"/>
      <c r="AT478" s="140"/>
      <c r="AU478" s="215"/>
      <c r="AV478" s="215"/>
      <c r="AW478" s="215"/>
      <c r="AX478" s="271"/>
      <c r="AY478" s="277"/>
      <c r="AZ478" s="218"/>
      <c r="BA478" s="218"/>
      <c r="BB478" s="332"/>
      <c r="BC478" s="134"/>
      <c r="BD478" s="67"/>
      <c r="BE478" s="199"/>
      <c r="BF478" s="280"/>
      <c r="BG478" s="261"/>
      <c r="BH478" s="271"/>
      <c r="BI478" s="140"/>
      <c r="BJ478" s="271"/>
      <c r="BK478" s="140"/>
      <c r="BL478" s="215"/>
      <c r="BM478" s="215"/>
      <c r="BN478" s="215"/>
      <c r="BO478" s="271"/>
      <c r="BP478" s="134"/>
      <c r="BQ478" s="67"/>
      <c r="BR478" s="67"/>
      <c r="BS478" s="135"/>
      <c r="BT478" s="134"/>
      <c r="BU478" s="67"/>
      <c r="BV478" s="199"/>
      <c r="BW478" s="280"/>
      <c r="BX478" s="334" t="str">
        <f t="shared" si="60"/>
        <v/>
      </c>
      <c r="BY478" s="134"/>
      <c r="BZ478" s="67"/>
      <c r="CA478" s="67"/>
      <c r="CB478" s="67"/>
      <c r="CC478" s="67"/>
      <c r="CD478" s="252" t="str">
        <f t="shared" si="61"/>
        <v/>
      </c>
      <c r="CE478" s="197" t="str">
        <f t="shared" si="62"/>
        <v/>
      </c>
      <c r="CF478" s="327" t="str">
        <f t="shared" si="63"/>
        <v/>
      </c>
      <c r="CG478" s="72" t="str">
        <f t="shared" si="65"/>
        <v/>
      </c>
      <c r="CH478" s="95"/>
      <c r="CI478" s="27" t="e">
        <f>VLOOKUP(B478,Facility_Information!$B$6:$O$136,14,FALSE)</f>
        <v>#N/A</v>
      </c>
      <c r="CJ478">
        <f t="shared" si="58"/>
        <v>0</v>
      </c>
      <c r="CK478">
        <f t="shared" si="59"/>
        <v>0</v>
      </c>
      <c r="CL478">
        <f>IF(CK478&gt;0,SUM($CK$6:CK478),0)</f>
        <v>0</v>
      </c>
      <c r="CM478" s="182" t="str">
        <f t="shared" si="64"/>
        <v/>
      </c>
    </row>
    <row r="479" spans="1:91" ht="13" x14ac:dyDescent="0.3">
      <c r="A479" s="82"/>
      <c r="B479" s="251"/>
      <c r="C479" s="215"/>
      <c r="D479" s="215"/>
      <c r="E479" s="215"/>
      <c r="F479" s="215"/>
      <c r="G479" s="216"/>
      <c r="H479" s="217"/>
      <c r="I479" s="200"/>
      <c r="J479" s="264"/>
      <c r="K479" s="140"/>
      <c r="L479" s="135"/>
      <c r="M479" s="261"/>
      <c r="N479" s="172"/>
      <c r="O479" s="160"/>
      <c r="P479" s="161"/>
      <c r="Q479" s="141"/>
      <c r="R479" s="170"/>
      <c r="S479" s="140"/>
      <c r="T479" s="67"/>
      <c r="U479" s="67"/>
      <c r="V479" s="135"/>
      <c r="W479" s="140"/>
      <c r="X479" s="135"/>
      <c r="Y479" s="134"/>
      <c r="Z479" s="67"/>
      <c r="AA479" s="67"/>
      <c r="AB479" s="135"/>
      <c r="AC479" s="141"/>
      <c r="AD479" s="115"/>
      <c r="AE479" s="115"/>
      <c r="AF479" s="269"/>
      <c r="AG479" s="134"/>
      <c r="AH479" s="67"/>
      <c r="AI479" s="67"/>
      <c r="AJ479" s="135"/>
      <c r="AK479" s="140"/>
      <c r="AL479" s="215"/>
      <c r="AM479" s="215"/>
      <c r="AN479" s="215"/>
      <c r="AO479" s="215"/>
      <c r="AP479" s="271"/>
      <c r="AQ479" s="273"/>
      <c r="AR479" s="140"/>
      <c r="AS479" s="271"/>
      <c r="AT479" s="140"/>
      <c r="AU479" s="215"/>
      <c r="AV479" s="215"/>
      <c r="AW479" s="215"/>
      <c r="AX479" s="271"/>
      <c r="AY479" s="277"/>
      <c r="AZ479" s="218"/>
      <c r="BA479" s="218"/>
      <c r="BB479" s="332"/>
      <c r="BC479" s="134"/>
      <c r="BD479" s="67"/>
      <c r="BE479" s="199"/>
      <c r="BF479" s="280"/>
      <c r="BG479" s="261"/>
      <c r="BH479" s="271"/>
      <c r="BI479" s="140"/>
      <c r="BJ479" s="271"/>
      <c r="BK479" s="140"/>
      <c r="BL479" s="215"/>
      <c r="BM479" s="215"/>
      <c r="BN479" s="215"/>
      <c r="BO479" s="271"/>
      <c r="BP479" s="134"/>
      <c r="BQ479" s="67"/>
      <c r="BR479" s="67"/>
      <c r="BS479" s="135"/>
      <c r="BT479" s="134"/>
      <c r="BU479" s="67"/>
      <c r="BV479" s="199"/>
      <c r="BW479" s="280"/>
      <c r="BX479" s="334" t="str">
        <f t="shared" si="60"/>
        <v/>
      </c>
      <c r="BY479" s="134"/>
      <c r="BZ479" s="67"/>
      <c r="CA479" s="67"/>
      <c r="CB479" s="67"/>
      <c r="CC479" s="67"/>
      <c r="CD479" s="252" t="str">
        <f t="shared" si="61"/>
        <v/>
      </c>
      <c r="CE479" s="197" t="str">
        <f t="shared" si="62"/>
        <v/>
      </c>
      <c r="CF479" s="327" t="str">
        <f t="shared" si="63"/>
        <v/>
      </c>
      <c r="CG479" s="72" t="str">
        <f t="shared" si="65"/>
        <v/>
      </c>
      <c r="CH479" s="95"/>
      <c r="CI479" s="27" t="e">
        <f>VLOOKUP(B479,Facility_Information!$B$6:$O$136,14,FALSE)</f>
        <v>#N/A</v>
      </c>
      <c r="CJ479">
        <f t="shared" si="58"/>
        <v>0</v>
      </c>
      <c r="CK479">
        <f t="shared" si="59"/>
        <v>0</v>
      </c>
      <c r="CL479">
        <f>IF(CK479&gt;0,SUM($CK$6:CK479),0)</f>
        <v>0</v>
      </c>
      <c r="CM479" s="182" t="str">
        <f t="shared" si="64"/>
        <v/>
      </c>
    </row>
    <row r="480" spans="1:91" ht="13" x14ac:dyDescent="0.3">
      <c r="A480" s="82"/>
      <c r="B480" s="251"/>
      <c r="C480" s="215"/>
      <c r="D480" s="215"/>
      <c r="E480" s="215"/>
      <c r="F480" s="215"/>
      <c r="G480" s="216"/>
      <c r="H480" s="217"/>
      <c r="I480" s="200"/>
      <c r="J480" s="264"/>
      <c r="K480" s="140"/>
      <c r="L480" s="135"/>
      <c r="M480" s="261"/>
      <c r="N480" s="172"/>
      <c r="O480" s="160"/>
      <c r="P480" s="161"/>
      <c r="Q480" s="141"/>
      <c r="R480" s="170"/>
      <c r="S480" s="140"/>
      <c r="T480" s="67"/>
      <c r="U480" s="67"/>
      <c r="V480" s="135"/>
      <c r="W480" s="140"/>
      <c r="X480" s="135"/>
      <c r="Y480" s="134"/>
      <c r="Z480" s="67"/>
      <c r="AA480" s="67"/>
      <c r="AB480" s="135"/>
      <c r="AC480" s="141"/>
      <c r="AD480" s="115"/>
      <c r="AE480" s="115"/>
      <c r="AF480" s="269"/>
      <c r="AG480" s="134"/>
      <c r="AH480" s="67"/>
      <c r="AI480" s="67"/>
      <c r="AJ480" s="135"/>
      <c r="AK480" s="140"/>
      <c r="AL480" s="215"/>
      <c r="AM480" s="215"/>
      <c r="AN480" s="215"/>
      <c r="AO480" s="215"/>
      <c r="AP480" s="271"/>
      <c r="AQ480" s="273"/>
      <c r="AR480" s="140"/>
      <c r="AS480" s="271"/>
      <c r="AT480" s="140"/>
      <c r="AU480" s="215"/>
      <c r="AV480" s="215"/>
      <c r="AW480" s="215"/>
      <c r="AX480" s="271"/>
      <c r="AY480" s="277"/>
      <c r="AZ480" s="218"/>
      <c r="BA480" s="218"/>
      <c r="BB480" s="332"/>
      <c r="BC480" s="134"/>
      <c r="BD480" s="67"/>
      <c r="BE480" s="199"/>
      <c r="BF480" s="280"/>
      <c r="BG480" s="261"/>
      <c r="BH480" s="271"/>
      <c r="BI480" s="140"/>
      <c r="BJ480" s="271"/>
      <c r="BK480" s="140"/>
      <c r="BL480" s="215"/>
      <c r="BM480" s="215"/>
      <c r="BN480" s="215"/>
      <c r="BO480" s="271"/>
      <c r="BP480" s="134"/>
      <c r="BQ480" s="67"/>
      <c r="BR480" s="67"/>
      <c r="BS480" s="135"/>
      <c r="BT480" s="134"/>
      <c r="BU480" s="67"/>
      <c r="BV480" s="199"/>
      <c r="BW480" s="280"/>
      <c r="BX480" s="334" t="str">
        <f t="shared" si="60"/>
        <v/>
      </c>
      <c r="BY480" s="134"/>
      <c r="BZ480" s="67"/>
      <c r="CA480" s="67"/>
      <c r="CB480" s="67"/>
      <c r="CC480" s="67"/>
      <c r="CD480" s="252" t="str">
        <f t="shared" si="61"/>
        <v/>
      </c>
      <c r="CE480" s="197" t="str">
        <f t="shared" si="62"/>
        <v/>
      </c>
      <c r="CF480" s="327" t="str">
        <f t="shared" si="63"/>
        <v/>
      </c>
      <c r="CG480" s="72" t="str">
        <f t="shared" si="65"/>
        <v/>
      </c>
      <c r="CH480" s="95"/>
      <c r="CI480" s="27" t="e">
        <f>VLOOKUP(B480,Facility_Information!$B$6:$O$136,14,FALSE)</f>
        <v>#N/A</v>
      </c>
      <c r="CJ480">
        <f t="shared" si="58"/>
        <v>0</v>
      </c>
      <c r="CK480">
        <f t="shared" si="59"/>
        <v>0</v>
      </c>
      <c r="CL480">
        <f>IF(CK480&gt;0,SUM($CK$6:CK480),0)</f>
        <v>0</v>
      </c>
      <c r="CM480" s="182" t="str">
        <f t="shared" si="64"/>
        <v/>
      </c>
    </row>
    <row r="481" spans="1:91" ht="13" x14ac:dyDescent="0.3">
      <c r="A481" s="82"/>
      <c r="B481" s="251"/>
      <c r="C481" s="215"/>
      <c r="D481" s="215"/>
      <c r="E481" s="215"/>
      <c r="F481" s="215"/>
      <c r="G481" s="216"/>
      <c r="H481" s="217"/>
      <c r="I481" s="200"/>
      <c r="J481" s="264"/>
      <c r="K481" s="140"/>
      <c r="L481" s="135"/>
      <c r="M481" s="261"/>
      <c r="N481" s="172"/>
      <c r="O481" s="160"/>
      <c r="P481" s="161"/>
      <c r="Q481" s="141"/>
      <c r="R481" s="170"/>
      <c r="S481" s="140"/>
      <c r="T481" s="67"/>
      <c r="U481" s="67"/>
      <c r="V481" s="135"/>
      <c r="W481" s="140"/>
      <c r="X481" s="135"/>
      <c r="Y481" s="134"/>
      <c r="Z481" s="67"/>
      <c r="AA481" s="67"/>
      <c r="AB481" s="135"/>
      <c r="AC481" s="141"/>
      <c r="AD481" s="115"/>
      <c r="AE481" s="115"/>
      <c r="AF481" s="269"/>
      <c r="AG481" s="134"/>
      <c r="AH481" s="67"/>
      <c r="AI481" s="67"/>
      <c r="AJ481" s="135"/>
      <c r="AK481" s="140"/>
      <c r="AL481" s="215"/>
      <c r="AM481" s="215"/>
      <c r="AN481" s="215"/>
      <c r="AO481" s="215"/>
      <c r="AP481" s="271"/>
      <c r="AQ481" s="273"/>
      <c r="AR481" s="140"/>
      <c r="AS481" s="271"/>
      <c r="AT481" s="140"/>
      <c r="AU481" s="215"/>
      <c r="AV481" s="215"/>
      <c r="AW481" s="215"/>
      <c r="AX481" s="271"/>
      <c r="AY481" s="277"/>
      <c r="AZ481" s="218"/>
      <c r="BA481" s="218"/>
      <c r="BB481" s="332"/>
      <c r="BC481" s="134"/>
      <c r="BD481" s="67"/>
      <c r="BE481" s="199"/>
      <c r="BF481" s="280"/>
      <c r="BG481" s="261"/>
      <c r="BH481" s="271"/>
      <c r="BI481" s="140"/>
      <c r="BJ481" s="271"/>
      <c r="BK481" s="140"/>
      <c r="BL481" s="215"/>
      <c r="BM481" s="215"/>
      <c r="BN481" s="215"/>
      <c r="BO481" s="271"/>
      <c r="BP481" s="134"/>
      <c r="BQ481" s="67"/>
      <c r="BR481" s="67"/>
      <c r="BS481" s="135"/>
      <c r="BT481" s="134"/>
      <c r="BU481" s="67"/>
      <c r="BV481" s="199"/>
      <c r="BW481" s="280"/>
      <c r="BX481" s="334" t="str">
        <f t="shared" si="60"/>
        <v/>
      </c>
      <c r="BY481" s="134"/>
      <c r="BZ481" s="67"/>
      <c r="CA481" s="67"/>
      <c r="CB481" s="67"/>
      <c r="CC481" s="67"/>
      <c r="CD481" s="252" t="str">
        <f t="shared" si="61"/>
        <v/>
      </c>
      <c r="CE481" s="197" t="str">
        <f t="shared" si="62"/>
        <v/>
      </c>
      <c r="CF481" s="327" t="str">
        <f t="shared" si="63"/>
        <v/>
      </c>
      <c r="CG481" s="72" t="str">
        <f t="shared" si="65"/>
        <v/>
      </c>
      <c r="CH481" s="95"/>
      <c r="CI481" s="27" t="e">
        <f>VLOOKUP(B481,Facility_Information!$B$6:$O$136,14,FALSE)</f>
        <v>#N/A</v>
      </c>
      <c r="CJ481">
        <f t="shared" si="58"/>
        <v>0</v>
      </c>
      <c r="CK481">
        <f t="shared" si="59"/>
        <v>0</v>
      </c>
      <c r="CL481">
        <f>IF(CK481&gt;0,SUM($CK$6:CK481),0)</f>
        <v>0</v>
      </c>
      <c r="CM481" s="182" t="str">
        <f t="shared" si="64"/>
        <v/>
      </c>
    </row>
    <row r="482" spans="1:91" ht="13" x14ac:dyDescent="0.3">
      <c r="A482" s="82"/>
      <c r="B482" s="251"/>
      <c r="C482" s="215"/>
      <c r="D482" s="215"/>
      <c r="E482" s="215"/>
      <c r="F482" s="215"/>
      <c r="G482" s="216"/>
      <c r="H482" s="217"/>
      <c r="I482" s="200"/>
      <c r="J482" s="264"/>
      <c r="K482" s="140"/>
      <c r="L482" s="135"/>
      <c r="M482" s="261"/>
      <c r="N482" s="172"/>
      <c r="O482" s="160"/>
      <c r="P482" s="161"/>
      <c r="Q482" s="141"/>
      <c r="R482" s="170"/>
      <c r="S482" s="140"/>
      <c r="T482" s="67"/>
      <c r="U482" s="67"/>
      <c r="V482" s="135"/>
      <c r="W482" s="140"/>
      <c r="X482" s="135"/>
      <c r="Y482" s="134"/>
      <c r="Z482" s="67"/>
      <c r="AA482" s="67"/>
      <c r="AB482" s="135"/>
      <c r="AC482" s="141"/>
      <c r="AD482" s="115"/>
      <c r="AE482" s="115"/>
      <c r="AF482" s="269"/>
      <c r="AG482" s="134"/>
      <c r="AH482" s="67"/>
      <c r="AI482" s="67"/>
      <c r="AJ482" s="135"/>
      <c r="AK482" s="140"/>
      <c r="AL482" s="215"/>
      <c r="AM482" s="215"/>
      <c r="AN482" s="215"/>
      <c r="AO482" s="215"/>
      <c r="AP482" s="271"/>
      <c r="AQ482" s="273"/>
      <c r="AR482" s="140"/>
      <c r="AS482" s="271"/>
      <c r="AT482" s="140"/>
      <c r="AU482" s="215"/>
      <c r="AV482" s="215"/>
      <c r="AW482" s="215"/>
      <c r="AX482" s="271"/>
      <c r="AY482" s="277"/>
      <c r="AZ482" s="218"/>
      <c r="BA482" s="218"/>
      <c r="BB482" s="332"/>
      <c r="BC482" s="134"/>
      <c r="BD482" s="67"/>
      <c r="BE482" s="199"/>
      <c r="BF482" s="280"/>
      <c r="BG482" s="261"/>
      <c r="BH482" s="271"/>
      <c r="BI482" s="140"/>
      <c r="BJ482" s="271"/>
      <c r="BK482" s="140"/>
      <c r="BL482" s="215"/>
      <c r="BM482" s="215"/>
      <c r="BN482" s="215"/>
      <c r="BO482" s="271"/>
      <c r="BP482" s="134"/>
      <c r="BQ482" s="67"/>
      <c r="BR482" s="67"/>
      <c r="BS482" s="135"/>
      <c r="BT482" s="134"/>
      <c r="BU482" s="67"/>
      <c r="BV482" s="199"/>
      <c r="BW482" s="280"/>
      <c r="BX482" s="334" t="str">
        <f t="shared" si="60"/>
        <v/>
      </c>
      <c r="BY482" s="134"/>
      <c r="BZ482" s="67"/>
      <c r="CA482" s="67"/>
      <c r="CB482" s="67"/>
      <c r="CC482" s="67"/>
      <c r="CD482" s="252" t="str">
        <f t="shared" si="61"/>
        <v/>
      </c>
      <c r="CE482" s="197" t="str">
        <f t="shared" si="62"/>
        <v/>
      </c>
      <c r="CF482" s="327" t="str">
        <f t="shared" si="63"/>
        <v/>
      </c>
      <c r="CG482" s="72" t="str">
        <f t="shared" si="65"/>
        <v/>
      </c>
      <c r="CH482" s="95"/>
      <c r="CI482" s="27" t="e">
        <f>VLOOKUP(B482,Facility_Information!$B$6:$O$136,14,FALSE)</f>
        <v>#N/A</v>
      </c>
      <c r="CJ482">
        <f t="shared" si="58"/>
        <v>0</v>
      </c>
      <c r="CK482">
        <f t="shared" si="59"/>
        <v>0</v>
      </c>
      <c r="CL482">
        <f>IF(CK482&gt;0,SUM($CK$6:CK482),0)</f>
        <v>0</v>
      </c>
      <c r="CM482" s="182" t="str">
        <f t="shared" si="64"/>
        <v/>
      </c>
    </row>
    <row r="483" spans="1:91" ht="13" x14ac:dyDescent="0.3">
      <c r="A483" s="82"/>
      <c r="B483" s="251"/>
      <c r="C483" s="215"/>
      <c r="D483" s="215"/>
      <c r="E483" s="215"/>
      <c r="F483" s="215"/>
      <c r="G483" s="216"/>
      <c r="H483" s="217"/>
      <c r="I483" s="200"/>
      <c r="J483" s="264"/>
      <c r="K483" s="140"/>
      <c r="L483" s="135"/>
      <c r="M483" s="261"/>
      <c r="N483" s="172"/>
      <c r="O483" s="160"/>
      <c r="P483" s="161"/>
      <c r="Q483" s="141"/>
      <c r="R483" s="170"/>
      <c r="S483" s="140"/>
      <c r="T483" s="67"/>
      <c r="U483" s="67"/>
      <c r="V483" s="135"/>
      <c r="W483" s="140"/>
      <c r="X483" s="135"/>
      <c r="Y483" s="134"/>
      <c r="Z483" s="67"/>
      <c r="AA483" s="67"/>
      <c r="AB483" s="135"/>
      <c r="AC483" s="141"/>
      <c r="AD483" s="115"/>
      <c r="AE483" s="115"/>
      <c r="AF483" s="269"/>
      <c r="AG483" s="134"/>
      <c r="AH483" s="67"/>
      <c r="AI483" s="67"/>
      <c r="AJ483" s="135"/>
      <c r="AK483" s="140"/>
      <c r="AL483" s="215"/>
      <c r="AM483" s="215"/>
      <c r="AN483" s="215"/>
      <c r="AO483" s="215"/>
      <c r="AP483" s="271"/>
      <c r="AQ483" s="273"/>
      <c r="AR483" s="140"/>
      <c r="AS483" s="271"/>
      <c r="AT483" s="140"/>
      <c r="AU483" s="215"/>
      <c r="AV483" s="215"/>
      <c r="AW483" s="215"/>
      <c r="AX483" s="271"/>
      <c r="AY483" s="277"/>
      <c r="AZ483" s="218"/>
      <c r="BA483" s="218"/>
      <c r="BB483" s="332"/>
      <c r="BC483" s="134"/>
      <c r="BD483" s="67"/>
      <c r="BE483" s="199"/>
      <c r="BF483" s="280"/>
      <c r="BG483" s="261"/>
      <c r="BH483" s="271"/>
      <c r="BI483" s="140"/>
      <c r="BJ483" s="271"/>
      <c r="BK483" s="140"/>
      <c r="BL483" s="215"/>
      <c r="BM483" s="215"/>
      <c r="BN483" s="215"/>
      <c r="BO483" s="271"/>
      <c r="BP483" s="134"/>
      <c r="BQ483" s="67"/>
      <c r="BR483" s="67"/>
      <c r="BS483" s="135"/>
      <c r="BT483" s="134"/>
      <c r="BU483" s="67"/>
      <c r="BV483" s="199"/>
      <c r="BW483" s="280"/>
      <c r="BX483" s="334" t="str">
        <f t="shared" si="60"/>
        <v/>
      </c>
      <c r="BY483" s="134"/>
      <c r="BZ483" s="67"/>
      <c r="CA483" s="67"/>
      <c r="CB483" s="67"/>
      <c r="CC483" s="67"/>
      <c r="CD483" s="252" t="str">
        <f t="shared" si="61"/>
        <v/>
      </c>
      <c r="CE483" s="197" t="str">
        <f t="shared" si="62"/>
        <v/>
      </c>
      <c r="CF483" s="327" t="str">
        <f t="shared" si="63"/>
        <v/>
      </c>
      <c r="CG483" s="72" t="str">
        <f t="shared" si="65"/>
        <v/>
      </c>
      <c r="CH483" s="95"/>
      <c r="CI483" s="27" t="e">
        <f>VLOOKUP(B483,Facility_Information!$B$6:$O$136,14,FALSE)</f>
        <v>#N/A</v>
      </c>
      <c r="CJ483">
        <f t="shared" si="58"/>
        <v>0</v>
      </c>
      <c r="CK483">
        <f t="shared" si="59"/>
        <v>0</v>
      </c>
      <c r="CL483">
        <f>IF(CK483&gt;0,SUM($CK$6:CK483),0)</f>
        <v>0</v>
      </c>
      <c r="CM483" s="182" t="str">
        <f t="shared" si="64"/>
        <v/>
      </c>
    </row>
    <row r="484" spans="1:91" ht="13" x14ac:dyDescent="0.3">
      <c r="A484" s="82"/>
      <c r="B484" s="251"/>
      <c r="C484" s="215"/>
      <c r="D484" s="215"/>
      <c r="E484" s="215"/>
      <c r="F484" s="215"/>
      <c r="G484" s="216"/>
      <c r="H484" s="217"/>
      <c r="I484" s="200"/>
      <c r="J484" s="264"/>
      <c r="K484" s="140"/>
      <c r="L484" s="135"/>
      <c r="M484" s="261"/>
      <c r="N484" s="172"/>
      <c r="O484" s="160"/>
      <c r="P484" s="161"/>
      <c r="Q484" s="141"/>
      <c r="R484" s="170"/>
      <c r="S484" s="140"/>
      <c r="T484" s="67"/>
      <c r="U484" s="67"/>
      <c r="V484" s="135"/>
      <c r="W484" s="140"/>
      <c r="X484" s="135"/>
      <c r="Y484" s="134"/>
      <c r="Z484" s="67"/>
      <c r="AA484" s="67"/>
      <c r="AB484" s="135"/>
      <c r="AC484" s="141"/>
      <c r="AD484" s="115"/>
      <c r="AE484" s="115"/>
      <c r="AF484" s="269"/>
      <c r="AG484" s="134"/>
      <c r="AH484" s="67"/>
      <c r="AI484" s="67"/>
      <c r="AJ484" s="135"/>
      <c r="AK484" s="140"/>
      <c r="AL484" s="215"/>
      <c r="AM484" s="215"/>
      <c r="AN484" s="215"/>
      <c r="AO484" s="215"/>
      <c r="AP484" s="271"/>
      <c r="AQ484" s="273"/>
      <c r="AR484" s="140"/>
      <c r="AS484" s="271"/>
      <c r="AT484" s="140"/>
      <c r="AU484" s="215"/>
      <c r="AV484" s="215"/>
      <c r="AW484" s="215"/>
      <c r="AX484" s="271"/>
      <c r="AY484" s="277"/>
      <c r="AZ484" s="218"/>
      <c r="BA484" s="218"/>
      <c r="BB484" s="332"/>
      <c r="BC484" s="134"/>
      <c r="BD484" s="67"/>
      <c r="BE484" s="199"/>
      <c r="BF484" s="280"/>
      <c r="BG484" s="261"/>
      <c r="BH484" s="271"/>
      <c r="BI484" s="140"/>
      <c r="BJ484" s="271"/>
      <c r="BK484" s="140"/>
      <c r="BL484" s="215"/>
      <c r="BM484" s="215"/>
      <c r="BN484" s="215"/>
      <c r="BO484" s="271"/>
      <c r="BP484" s="134"/>
      <c r="BQ484" s="67"/>
      <c r="BR484" s="67"/>
      <c r="BS484" s="135"/>
      <c r="BT484" s="134"/>
      <c r="BU484" s="67"/>
      <c r="BV484" s="199"/>
      <c r="BW484" s="280"/>
      <c r="BX484" s="334" t="str">
        <f t="shared" si="60"/>
        <v/>
      </c>
      <c r="BY484" s="134"/>
      <c r="BZ484" s="67"/>
      <c r="CA484" s="67"/>
      <c r="CB484" s="67"/>
      <c r="CC484" s="67"/>
      <c r="CD484" s="252" t="str">
        <f t="shared" si="61"/>
        <v/>
      </c>
      <c r="CE484" s="197" t="str">
        <f t="shared" si="62"/>
        <v/>
      </c>
      <c r="CF484" s="327" t="str">
        <f t="shared" si="63"/>
        <v/>
      </c>
      <c r="CG484" s="72" t="str">
        <f t="shared" si="65"/>
        <v/>
      </c>
      <c r="CH484" s="95"/>
      <c r="CI484" s="27" t="e">
        <f>VLOOKUP(B484,Facility_Information!$B$6:$O$136,14,FALSE)</f>
        <v>#N/A</v>
      </c>
      <c r="CJ484">
        <f t="shared" si="58"/>
        <v>0</v>
      </c>
      <c r="CK484">
        <f t="shared" si="59"/>
        <v>0</v>
      </c>
      <c r="CL484">
        <f>IF(CK484&gt;0,SUM($CK$6:CK484),0)</f>
        <v>0</v>
      </c>
      <c r="CM484" s="182" t="str">
        <f t="shared" si="64"/>
        <v/>
      </c>
    </row>
    <row r="485" spans="1:91" ht="13" x14ac:dyDescent="0.3">
      <c r="A485" s="82"/>
      <c r="B485" s="251"/>
      <c r="C485" s="215"/>
      <c r="D485" s="215"/>
      <c r="E485" s="215"/>
      <c r="F485" s="215"/>
      <c r="G485" s="216"/>
      <c r="H485" s="217"/>
      <c r="I485" s="200"/>
      <c r="J485" s="264"/>
      <c r="K485" s="140"/>
      <c r="L485" s="135"/>
      <c r="M485" s="261"/>
      <c r="N485" s="172"/>
      <c r="O485" s="160"/>
      <c r="P485" s="161"/>
      <c r="Q485" s="141"/>
      <c r="R485" s="170"/>
      <c r="S485" s="140"/>
      <c r="T485" s="67"/>
      <c r="U485" s="67"/>
      <c r="V485" s="135"/>
      <c r="W485" s="140"/>
      <c r="X485" s="135"/>
      <c r="Y485" s="134"/>
      <c r="Z485" s="67"/>
      <c r="AA485" s="67"/>
      <c r="AB485" s="135"/>
      <c r="AC485" s="141"/>
      <c r="AD485" s="115"/>
      <c r="AE485" s="115"/>
      <c r="AF485" s="269"/>
      <c r="AG485" s="134"/>
      <c r="AH485" s="67"/>
      <c r="AI485" s="67"/>
      <c r="AJ485" s="135"/>
      <c r="AK485" s="140"/>
      <c r="AL485" s="215"/>
      <c r="AM485" s="215"/>
      <c r="AN485" s="215"/>
      <c r="AO485" s="215"/>
      <c r="AP485" s="271"/>
      <c r="AQ485" s="273"/>
      <c r="AR485" s="140"/>
      <c r="AS485" s="271"/>
      <c r="AT485" s="140"/>
      <c r="AU485" s="215"/>
      <c r="AV485" s="215"/>
      <c r="AW485" s="215"/>
      <c r="AX485" s="271"/>
      <c r="AY485" s="277"/>
      <c r="AZ485" s="218"/>
      <c r="BA485" s="218"/>
      <c r="BB485" s="332"/>
      <c r="BC485" s="134"/>
      <c r="BD485" s="67"/>
      <c r="BE485" s="199"/>
      <c r="BF485" s="280"/>
      <c r="BG485" s="261"/>
      <c r="BH485" s="271"/>
      <c r="BI485" s="140"/>
      <c r="BJ485" s="271"/>
      <c r="BK485" s="140"/>
      <c r="BL485" s="215"/>
      <c r="BM485" s="215"/>
      <c r="BN485" s="215"/>
      <c r="BO485" s="271"/>
      <c r="BP485" s="134"/>
      <c r="BQ485" s="67"/>
      <c r="BR485" s="67"/>
      <c r="BS485" s="135"/>
      <c r="BT485" s="134"/>
      <c r="BU485" s="67"/>
      <c r="BV485" s="199"/>
      <c r="BW485" s="280"/>
      <c r="BX485" s="334" t="str">
        <f t="shared" si="60"/>
        <v/>
      </c>
      <c r="BY485" s="134"/>
      <c r="BZ485" s="67"/>
      <c r="CA485" s="67"/>
      <c r="CB485" s="67"/>
      <c r="CC485" s="67"/>
      <c r="CD485" s="252" t="str">
        <f t="shared" si="61"/>
        <v/>
      </c>
      <c r="CE485" s="197" t="str">
        <f t="shared" si="62"/>
        <v/>
      </c>
      <c r="CF485" s="327" t="str">
        <f t="shared" si="63"/>
        <v/>
      </c>
      <c r="CG485" s="72" t="str">
        <f t="shared" si="65"/>
        <v/>
      </c>
      <c r="CH485" s="95"/>
      <c r="CI485" s="27" t="e">
        <f>VLOOKUP(B485,Facility_Information!$B$6:$O$136,14,FALSE)</f>
        <v>#N/A</v>
      </c>
      <c r="CJ485">
        <f t="shared" si="58"/>
        <v>0</v>
      </c>
      <c r="CK485">
        <f t="shared" si="59"/>
        <v>0</v>
      </c>
      <c r="CL485">
        <f>IF(CK485&gt;0,SUM($CK$6:CK485),0)</f>
        <v>0</v>
      </c>
      <c r="CM485" s="182" t="str">
        <f t="shared" si="64"/>
        <v/>
      </c>
    </row>
    <row r="486" spans="1:91" ht="13" x14ac:dyDescent="0.3">
      <c r="A486" s="82"/>
      <c r="B486" s="251"/>
      <c r="C486" s="215"/>
      <c r="D486" s="215"/>
      <c r="E486" s="215"/>
      <c r="F486" s="215"/>
      <c r="G486" s="216"/>
      <c r="H486" s="217"/>
      <c r="I486" s="200"/>
      <c r="J486" s="264"/>
      <c r="K486" s="140"/>
      <c r="L486" s="135"/>
      <c r="M486" s="261"/>
      <c r="N486" s="172"/>
      <c r="O486" s="160"/>
      <c r="P486" s="161"/>
      <c r="Q486" s="141"/>
      <c r="R486" s="170"/>
      <c r="S486" s="140"/>
      <c r="T486" s="67"/>
      <c r="U486" s="67"/>
      <c r="V486" s="135"/>
      <c r="W486" s="140"/>
      <c r="X486" s="135"/>
      <c r="Y486" s="134"/>
      <c r="Z486" s="67"/>
      <c r="AA486" s="67"/>
      <c r="AB486" s="135"/>
      <c r="AC486" s="141"/>
      <c r="AD486" s="115"/>
      <c r="AE486" s="115"/>
      <c r="AF486" s="269"/>
      <c r="AG486" s="134"/>
      <c r="AH486" s="67"/>
      <c r="AI486" s="67"/>
      <c r="AJ486" s="135"/>
      <c r="AK486" s="140"/>
      <c r="AL486" s="215"/>
      <c r="AM486" s="215"/>
      <c r="AN486" s="215"/>
      <c r="AO486" s="215"/>
      <c r="AP486" s="271"/>
      <c r="AQ486" s="273"/>
      <c r="AR486" s="140"/>
      <c r="AS486" s="271"/>
      <c r="AT486" s="140"/>
      <c r="AU486" s="215"/>
      <c r="AV486" s="215"/>
      <c r="AW486" s="215"/>
      <c r="AX486" s="271"/>
      <c r="AY486" s="277"/>
      <c r="AZ486" s="218"/>
      <c r="BA486" s="218"/>
      <c r="BB486" s="332"/>
      <c r="BC486" s="134"/>
      <c r="BD486" s="67"/>
      <c r="BE486" s="199"/>
      <c r="BF486" s="280"/>
      <c r="BG486" s="261"/>
      <c r="BH486" s="271"/>
      <c r="BI486" s="140"/>
      <c r="BJ486" s="271"/>
      <c r="BK486" s="140"/>
      <c r="BL486" s="215"/>
      <c r="BM486" s="215"/>
      <c r="BN486" s="215"/>
      <c r="BO486" s="271"/>
      <c r="BP486" s="134"/>
      <c r="BQ486" s="67"/>
      <c r="BR486" s="67"/>
      <c r="BS486" s="135"/>
      <c r="BT486" s="134"/>
      <c r="BU486" s="67"/>
      <c r="BV486" s="199"/>
      <c r="BW486" s="280"/>
      <c r="BX486" s="334" t="str">
        <f t="shared" si="60"/>
        <v/>
      </c>
      <c r="BY486" s="134"/>
      <c r="BZ486" s="67"/>
      <c r="CA486" s="67"/>
      <c r="CB486" s="67"/>
      <c r="CC486" s="67"/>
      <c r="CD486" s="252" t="str">
        <f t="shared" si="61"/>
        <v/>
      </c>
      <c r="CE486" s="197" t="str">
        <f t="shared" si="62"/>
        <v/>
      </c>
      <c r="CF486" s="327" t="str">
        <f t="shared" si="63"/>
        <v/>
      </c>
      <c r="CG486" s="72" t="str">
        <f t="shared" si="65"/>
        <v/>
      </c>
      <c r="CH486" s="95"/>
      <c r="CI486" s="27" t="e">
        <f>VLOOKUP(B486,Facility_Information!$B$6:$O$136,14,FALSE)</f>
        <v>#N/A</v>
      </c>
      <c r="CJ486">
        <f t="shared" si="58"/>
        <v>0</v>
      </c>
      <c r="CK486">
        <f t="shared" si="59"/>
        <v>0</v>
      </c>
      <c r="CL486">
        <f>IF(CK486&gt;0,SUM($CK$6:CK486),0)</f>
        <v>0</v>
      </c>
      <c r="CM486" s="182" t="str">
        <f t="shared" si="64"/>
        <v/>
      </c>
    </row>
    <row r="487" spans="1:91" ht="13" x14ac:dyDescent="0.3">
      <c r="A487" s="82"/>
      <c r="B487" s="251"/>
      <c r="C487" s="215"/>
      <c r="D487" s="215"/>
      <c r="E487" s="215"/>
      <c r="F487" s="215"/>
      <c r="G487" s="216"/>
      <c r="H487" s="217"/>
      <c r="I487" s="200"/>
      <c r="J487" s="264"/>
      <c r="K487" s="140"/>
      <c r="L487" s="135"/>
      <c r="M487" s="261"/>
      <c r="N487" s="172"/>
      <c r="O487" s="160"/>
      <c r="P487" s="161"/>
      <c r="Q487" s="141"/>
      <c r="R487" s="170"/>
      <c r="S487" s="140"/>
      <c r="T487" s="67"/>
      <c r="U487" s="67"/>
      <c r="V487" s="135"/>
      <c r="W487" s="140"/>
      <c r="X487" s="135"/>
      <c r="Y487" s="134"/>
      <c r="Z487" s="67"/>
      <c r="AA487" s="67"/>
      <c r="AB487" s="135"/>
      <c r="AC487" s="141"/>
      <c r="AD487" s="115"/>
      <c r="AE487" s="115"/>
      <c r="AF487" s="269"/>
      <c r="AG487" s="134"/>
      <c r="AH487" s="67"/>
      <c r="AI487" s="67"/>
      <c r="AJ487" s="135"/>
      <c r="AK487" s="140"/>
      <c r="AL487" s="215"/>
      <c r="AM487" s="215"/>
      <c r="AN487" s="215"/>
      <c r="AO487" s="215"/>
      <c r="AP487" s="271"/>
      <c r="AQ487" s="273"/>
      <c r="AR487" s="140"/>
      <c r="AS487" s="271"/>
      <c r="AT487" s="140"/>
      <c r="AU487" s="215"/>
      <c r="AV487" s="215"/>
      <c r="AW487" s="215"/>
      <c r="AX487" s="271"/>
      <c r="AY487" s="277"/>
      <c r="AZ487" s="218"/>
      <c r="BA487" s="218"/>
      <c r="BB487" s="332"/>
      <c r="BC487" s="134"/>
      <c r="BD487" s="67"/>
      <c r="BE487" s="199"/>
      <c r="BF487" s="280"/>
      <c r="BG487" s="261"/>
      <c r="BH487" s="271"/>
      <c r="BI487" s="140"/>
      <c r="BJ487" s="271"/>
      <c r="BK487" s="140"/>
      <c r="BL487" s="215"/>
      <c r="BM487" s="215"/>
      <c r="BN487" s="215"/>
      <c r="BO487" s="271"/>
      <c r="BP487" s="134"/>
      <c r="BQ487" s="67"/>
      <c r="BR487" s="67"/>
      <c r="BS487" s="135"/>
      <c r="BT487" s="134"/>
      <c r="BU487" s="67"/>
      <c r="BV487" s="199"/>
      <c r="BW487" s="280"/>
      <c r="BX487" s="334" t="str">
        <f t="shared" si="60"/>
        <v/>
      </c>
      <c r="BY487" s="134"/>
      <c r="BZ487" s="67"/>
      <c r="CA487" s="67"/>
      <c r="CB487" s="67"/>
      <c r="CC487" s="67"/>
      <c r="CD487" s="252" t="str">
        <f t="shared" si="61"/>
        <v/>
      </c>
      <c r="CE487" s="197" t="str">
        <f t="shared" si="62"/>
        <v/>
      </c>
      <c r="CF487" s="327" t="str">
        <f t="shared" si="63"/>
        <v/>
      </c>
      <c r="CG487" s="72" t="str">
        <f t="shared" si="65"/>
        <v/>
      </c>
      <c r="CH487" s="95"/>
      <c r="CI487" s="27" t="e">
        <f>VLOOKUP(B487,Facility_Information!$B$6:$O$136,14,FALSE)</f>
        <v>#N/A</v>
      </c>
      <c r="CJ487">
        <f t="shared" si="58"/>
        <v>0</v>
      </c>
      <c r="CK487">
        <f t="shared" si="59"/>
        <v>0</v>
      </c>
      <c r="CL487">
        <f>IF(CK487&gt;0,SUM($CK$6:CK487),0)</f>
        <v>0</v>
      </c>
      <c r="CM487" s="182" t="str">
        <f t="shared" si="64"/>
        <v/>
      </c>
    </row>
    <row r="488" spans="1:91" ht="13" x14ac:dyDescent="0.3">
      <c r="A488" s="82"/>
      <c r="B488" s="251"/>
      <c r="C488" s="215"/>
      <c r="D488" s="215"/>
      <c r="E488" s="215"/>
      <c r="F488" s="215"/>
      <c r="G488" s="216"/>
      <c r="H488" s="217"/>
      <c r="I488" s="200"/>
      <c r="J488" s="264"/>
      <c r="K488" s="140"/>
      <c r="L488" s="135"/>
      <c r="M488" s="261"/>
      <c r="N488" s="172"/>
      <c r="O488" s="160"/>
      <c r="P488" s="161"/>
      <c r="Q488" s="141"/>
      <c r="R488" s="170"/>
      <c r="S488" s="140"/>
      <c r="T488" s="67"/>
      <c r="U488" s="67"/>
      <c r="V488" s="135"/>
      <c r="W488" s="140"/>
      <c r="X488" s="135"/>
      <c r="Y488" s="134"/>
      <c r="Z488" s="67"/>
      <c r="AA488" s="67"/>
      <c r="AB488" s="135"/>
      <c r="AC488" s="141"/>
      <c r="AD488" s="115"/>
      <c r="AE488" s="115"/>
      <c r="AF488" s="269"/>
      <c r="AG488" s="134"/>
      <c r="AH488" s="67"/>
      <c r="AI488" s="67"/>
      <c r="AJ488" s="135"/>
      <c r="AK488" s="140"/>
      <c r="AL488" s="215"/>
      <c r="AM488" s="215"/>
      <c r="AN488" s="215"/>
      <c r="AO488" s="215"/>
      <c r="AP488" s="271"/>
      <c r="AQ488" s="273"/>
      <c r="AR488" s="140"/>
      <c r="AS488" s="271"/>
      <c r="AT488" s="140"/>
      <c r="AU488" s="215"/>
      <c r="AV488" s="215"/>
      <c r="AW488" s="215"/>
      <c r="AX488" s="271"/>
      <c r="AY488" s="277"/>
      <c r="AZ488" s="218"/>
      <c r="BA488" s="218"/>
      <c r="BB488" s="332"/>
      <c r="BC488" s="134"/>
      <c r="BD488" s="67"/>
      <c r="BE488" s="199"/>
      <c r="BF488" s="280"/>
      <c r="BG488" s="261"/>
      <c r="BH488" s="271"/>
      <c r="BI488" s="140"/>
      <c r="BJ488" s="271"/>
      <c r="BK488" s="140"/>
      <c r="BL488" s="215"/>
      <c r="BM488" s="215"/>
      <c r="BN488" s="215"/>
      <c r="BO488" s="271"/>
      <c r="BP488" s="134"/>
      <c r="BQ488" s="67"/>
      <c r="BR488" s="67"/>
      <c r="BS488" s="135"/>
      <c r="BT488" s="134"/>
      <c r="BU488" s="67"/>
      <c r="BV488" s="199"/>
      <c r="BW488" s="280"/>
      <c r="BX488" s="334" t="str">
        <f t="shared" si="60"/>
        <v/>
      </c>
      <c r="BY488" s="134"/>
      <c r="BZ488" s="67"/>
      <c r="CA488" s="67"/>
      <c r="CB488" s="67"/>
      <c r="CC488" s="67"/>
      <c r="CD488" s="252" t="str">
        <f t="shared" si="61"/>
        <v/>
      </c>
      <c r="CE488" s="197" t="str">
        <f t="shared" si="62"/>
        <v/>
      </c>
      <c r="CF488" s="327" t="str">
        <f t="shared" si="63"/>
        <v/>
      </c>
      <c r="CG488" s="72" t="str">
        <f t="shared" si="65"/>
        <v/>
      </c>
      <c r="CH488" s="95"/>
      <c r="CI488" s="27" t="e">
        <f>VLOOKUP(B488,Facility_Information!$B$6:$O$136,14,FALSE)</f>
        <v>#N/A</v>
      </c>
      <c r="CJ488">
        <f t="shared" si="58"/>
        <v>0</v>
      </c>
      <c r="CK488">
        <f t="shared" si="59"/>
        <v>0</v>
      </c>
      <c r="CL488">
        <f>IF(CK488&gt;0,SUM($CK$6:CK488),0)</f>
        <v>0</v>
      </c>
      <c r="CM488" s="182" t="str">
        <f t="shared" si="64"/>
        <v/>
      </c>
    </row>
    <row r="489" spans="1:91" ht="13" x14ac:dyDescent="0.3">
      <c r="A489" s="82"/>
      <c r="B489" s="251"/>
      <c r="C489" s="215"/>
      <c r="D489" s="215"/>
      <c r="E489" s="215"/>
      <c r="F489" s="215"/>
      <c r="G489" s="216"/>
      <c r="H489" s="217"/>
      <c r="I489" s="200"/>
      <c r="J489" s="264"/>
      <c r="K489" s="140"/>
      <c r="L489" s="135"/>
      <c r="M489" s="261"/>
      <c r="N489" s="172"/>
      <c r="O489" s="160"/>
      <c r="P489" s="161"/>
      <c r="Q489" s="141"/>
      <c r="R489" s="170"/>
      <c r="S489" s="140"/>
      <c r="T489" s="67"/>
      <c r="U489" s="67"/>
      <c r="V489" s="135"/>
      <c r="W489" s="140"/>
      <c r="X489" s="135"/>
      <c r="Y489" s="134"/>
      <c r="Z489" s="67"/>
      <c r="AA489" s="67"/>
      <c r="AB489" s="135"/>
      <c r="AC489" s="141"/>
      <c r="AD489" s="115"/>
      <c r="AE489" s="115"/>
      <c r="AF489" s="269"/>
      <c r="AG489" s="134"/>
      <c r="AH489" s="67"/>
      <c r="AI489" s="67"/>
      <c r="AJ489" s="135"/>
      <c r="AK489" s="140"/>
      <c r="AL489" s="215"/>
      <c r="AM489" s="215"/>
      <c r="AN489" s="215"/>
      <c r="AO489" s="215"/>
      <c r="AP489" s="271"/>
      <c r="AQ489" s="273"/>
      <c r="AR489" s="140"/>
      <c r="AS489" s="271"/>
      <c r="AT489" s="140"/>
      <c r="AU489" s="215"/>
      <c r="AV489" s="215"/>
      <c r="AW489" s="215"/>
      <c r="AX489" s="271"/>
      <c r="AY489" s="277"/>
      <c r="AZ489" s="218"/>
      <c r="BA489" s="218"/>
      <c r="BB489" s="332"/>
      <c r="BC489" s="134"/>
      <c r="BD489" s="67"/>
      <c r="BE489" s="199"/>
      <c r="BF489" s="280"/>
      <c r="BG489" s="261"/>
      <c r="BH489" s="271"/>
      <c r="BI489" s="140"/>
      <c r="BJ489" s="271"/>
      <c r="BK489" s="140"/>
      <c r="BL489" s="215"/>
      <c r="BM489" s="215"/>
      <c r="BN489" s="215"/>
      <c r="BO489" s="271"/>
      <c r="BP489" s="134"/>
      <c r="BQ489" s="67"/>
      <c r="BR489" s="67"/>
      <c r="BS489" s="135"/>
      <c r="BT489" s="134"/>
      <c r="BU489" s="67"/>
      <c r="BV489" s="199"/>
      <c r="BW489" s="280"/>
      <c r="BX489" s="334" t="str">
        <f t="shared" si="60"/>
        <v/>
      </c>
      <c r="BY489" s="134"/>
      <c r="BZ489" s="67"/>
      <c r="CA489" s="67"/>
      <c r="CB489" s="67"/>
      <c r="CC489" s="67"/>
      <c r="CD489" s="252" t="str">
        <f t="shared" si="61"/>
        <v/>
      </c>
      <c r="CE489" s="197" t="str">
        <f t="shared" si="62"/>
        <v/>
      </c>
      <c r="CF489" s="327" t="str">
        <f t="shared" si="63"/>
        <v/>
      </c>
      <c r="CG489" s="72" t="str">
        <f t="shared" si="65"/>
        <v/>
      </c>
      <c r="CH489" s="95"/>
      <c r="CI489" s="27" t="e">
        <f>VLOOKUP(B489,Facility_Information!$B$6:$O$136,14,FALSE)</f>
        <v>#N/A</v>
      </c>
      <c r="CJ489">
        <f t="shared" si="58"/>
        <v>0</v>
      </c>
      <c r="CK489">
        <f t="shared" si="59"/>
        <v>0</v>
      </c>
      <c r="CL489">
        <f>IF(CK489&gt;0,SUM($CK$6:CK489),0)</f>
        <v>0</v>
      </c>
      <c r="CM489" s="182" t="str">
        <f t="shared" si="64"/>
        <v/>
      </c>
    </row>
    <row r="490" spans="1:91" ht="13" x14ac:dyDescent="0.3">
      <c r="A490" s="82"/>
      <c r="B490" s="251"/>
      <c r="C490" s="215"/>
      <c r="D490" s="215"/>
      <c r="E490" s="215"/>
      <c r="F490" s="215"/>
      <c r="G490" s="216"/>
      <c r="H490" s="217"/>
      <c r="I490" s="200"/>
      <c r="J490" s="264"/>
      <c r="K490" s="140"/>
      <c r="L490" s="135"/>
      <c r="M490" s="261"/>
      <c r="N490" s="172"/>
      <c r="O490" s="160"/>
      <c r="P490" s="161"/>
      <c r="Q490" s="141"/>
      <c r="R490" s="170"/>
      <c r="S490" s="140"/>
      <c r="T490" s="67"/>
      <c r="U490" s="67"/>
      <c r="V490" s="135"/>
      <c r="W490" s="140"/>
      <c r="X490" s="135"/>
      <c r="Y490" s="134"/>
      <c r="Z490" s="67"/>
      <c r="AA490" s="67"/>
      <c r="AB490" s="135"/>
      <c r="AC490" s="141"/>
      <c r="AD490" s="115"/>
      <c r="AE490" s="115"/>
      <c r="AF490" s="269"/>
      <c r="AG490" s="134"/>
      <c r="AH490" s="67"/>
      <c r="AI490" s="67"/>
      <c r="AJ490" s="135"/>
      <c r="AK490" s="140"/>
      <c r="AL490" s="215"/>
      <c r="AM490" s="215"/>
      <c r="AN490" s="215"/>
      <c r="AO490" s="215"/>
      <c r="AP490" s="271"/>
      <c r="AQ490" s="273"/>
      <c r="AR490" s="140"/>
      <c r="AS490" s="271"/>
      <c r="AT490" s="140"/>
      <c r="AU490" s="215"/>
      <c r="AV490" s="215"/>
      <c r="AW490" s="215"/>
      <c r="AX490" s="271"/>
      <c r="AY490" s="277"/>
      <c r="AZ490" s="218"/>
      <c r="BA490" s="218"/>
      <c r="BB490" s="332"/>
      <c r="BC490" s="134"/>
      <c r="BD490" s="67"/>
      <c r="BE490" s="199"/>
      <c r="BF490" s="280"/>
      <c r="BG490" s="261"/>
      <c r="BH490" s="271"/>
      <c r="BI490" s="140"/>
      <c r="BJ490" s="271"/>
      <c r="BK490" s="140"/>
      <c r="BL490" s="215"/>
      <c r="BM490" s="215"/>
      <c r="BN490" s="215"/>
      <c r="BO490" s="271"/>
      <c r="BP490" s="134"/>
      <c r="BQ490" s="67"/>
      <c r="BR490" s="67"/>
      <c r="BS490" s="135"/>
      <c r="BT490" s="134"/>
      <c r="BU490" s="67"/>
      <c r="BV490" s="199"/>
      <c r="BW490" s="280"/>
      <c r="BX490" s="334" t="str">
        <f t="shared" si="60"/>
        <v/>
      </c>
      <c r="BY490" s="134"/>
      <c r="BZ490" s="67"/>
      <c r="CA490" s="67"/>
      <c r="CB490" s="67"/>
      <c r="CC490" s="67"/>
      <c r="CD490" s="252" t="str">
        <f t="shared" si="61"/>
        <v/>
      </c>
      <c r="CE490" s="197" t="str">
        <f t="shared" si="62"/>
        <v/>
      </c>
      <c r="CF490" s="327" t="str">
        <f t="shared" si="63"/>
        <v/>
      </c>
      <c r="CG490" s="72" t="str">
        <f t="shared" si="65"/>
        <v/>
      </c>
      <c r="CH490" s="95"/>
      <c r="CI490" s="27" t="e">
        <f>VLOOKUP(B490,Facility_Information!$B$6:$O$136,14,FALSE)</f>
        <v>#N/A</v>
      </c>
      <c r="CJ490">
        <f t="shared" si="58"/>
        <v>0</v>
      </c>
      <c r="CK490">
        <f t="shared" si="59"/>
        <v>0</v>
      </c>
      <c r="CL490">
        <f>IF(CK490&gt;0,SUM($CK$6:CK490),0)</f>
        <v>0</v>
      </c>
      <c r="CM490" s="182" t="str">
        <f t="shared" si="64"/>
        <v/>
      </c>
    </row>
    <row r="491" spans="1:91" ht="13" x14ac:dyDescent="0.3">
      <c r="A491" s="82"/>
      <c r="B491" s="251"/>
      <c r="C491" s="215"/>
      <c r="D491" s="215"/>
      <c r="E491" s="215"/>
      <c r="F491" s="215"/>
      <c r="G491" s="216"/>
      <c r="H491" s="217"/>
      <c r="I491" s="200"/>
      <c r="J491" s="264"/>
      <c r="K491" s="140"/>
      <c r="L491" s="135"/>
      <c r="M491" s="261"/>
      <c r="N491" s="172"/>
      <c r="O491" s="160"/>
      <c r="P491" s="161"/>
      <c r="Q491" s="141"/>
      <c r="R491" s="170"/>
      <c r="S491" s="140"/>
      <c r="T491" s="67"/>
      <c r="U491" s="67"/>
      <c r="V491" s="135"/>
      <c r="W491" s="140"/>
      <c r="X491" s="135"/>
      <c r="Y491" s="134"/>
      <c r="Z491" s="67"/>
      <c r="AA491" s="67"/>
      <c r="AB491" s="135"/>
      <c r="AC491" s="141"/>
      <c r="AD491" s="115"/>
      <c r="AE491" s="115"/>
      <c r="AF491" s="269"/>
      <c r="AG491" s="134"/>
      <c r="AH491" s="67"/>
      <c r="AI491" s="67"/>
      <c r="AJ491" s="135"/>
      <c r="AK491" s="140"/>
      <c r="AL491" s="215"/>
      <c r="AM491" s="215"/>
      <c r="AN491" s="215"/>
      <c r="AO491" s="215"/>
      <c r="AP491" s="271"/>
      <c r="AQ491" s="273"/>
      <c r="AR491" s="140"/>
      <c r="AS491" s="271"/>
      <c r="AT491" s="140"/>
      <c r="AU491" s="215"/>
      <c r="AV491" s="215"/>
      <c r="AW491" s="215"/>
      <c r="AX491" s="271"/>
      <c r="AY491" s="277"/>
      <c r="AZ491" s="218"/>
      <c r="BA491" s="218"/>
      <c r="BB491" s="332"/>
      <c r="BC491" s="134"/>
      <c r="BD491" s="67"/>
      <c r="BE491" s="199"/>
      <c r="BF491" s="280"/>
      <c r="BG491" s="261"/>
      <c r="BH491" s="271"/>
      <c r="BI491" s="140"/>
      <c r="BJ491" s="271"/>
      <c r="BK491" s="140"/>
      <c r="BL491" s="215"/>
      <c r="BM491" s="215"/>
      <c r="BN491" s="215"/>
      <c r="BO491" s="271"/>
      <c r="BP491" s="134"/>
      <c r="BQ491" s="67"/>
      <c r="BR491" s="67"/>
      <c r="BS491" s="135"/>
      <c r="BT491" s="134"/>
      <c r="BU491" s="67"/>
      <c r="BV491" s="199"/>
      <c r="BW491" s="280"/>
      <c r="BX491" s="334" t="str">
        <f t="shared" si="60"/>
        <v/>
      </c>
      <c r="BY491" s="134"/>
      <c r="BZ491" s="67"/>
      <c r="CA491" s="67"/>
      <c r="CB491" s="67"/>
      <c r="CC491" s="67"/>
      <c r="CD491" s="252" t="str">
        <f t="shared" si="61"/>
        <v/>
      </c>
      <c r="CE491" s="197" t="str">
        <f t="shared" si="62"/>
        <v/>
      </c>
      <c r="CF491" s="327" t="str">
        <f t="shared" si="63"/>
        <v/>
      </c>
      <c r="CG491" s="72" t="str">
        <f t="shared" si="65"/>
        <v/>
      </c>
      <c r="CH491" s="95"/>
      <c r="CI491" s="27" t="e">
        <f>VLOOKUP(B491,Facility_Information!$B$6:$O$136,14,FALSE)</f>
        <v>#N/A</v>
      </c>
      <c r="CJ491">
        <f t="shared" si="58"/>
        <v>0</v>
      </c>
      <c r="CK491">
        <f t="shared" si="59"/>
        <v>0</v>
      </c>
      <c r="CL491">
        <f>IF(CK491&gt;0,SUM($CK$6:CK491),0)</f>
        <v>0</v>
      </c>
      <c r="CM491" s="182" t="str">
        <f t="shared" si="64"/>
        <v/>
      </c>
    </row>
    <row r="492" spans="1:91" ht="13" x14ac:dyDescent="0.3">
      <c r="A492" s="82"/>
      <c r="B492" s="251"/>
      <c r="C492" s="215"/>
      <c r="D492" s="215"/>
      <c r="E492" s="215"/>
      <c r="F492" s="215"/>
      <c r="G492" s="216"/>
      <c r="H492" s="217"/>
      <c r="I492" s="200"/>
      <c r="J492" s="264"/>
      <c r="K492" s="140"/>
      <c r="L492" s="135"/>
      <c r="M492" s="261"/>
      <c r="N492" s="172"/>
      <c r="O492" s="160"/>
      <c r="P492" s="161"/>
      <c r="Q492" s="141"/>
      <c r="R492" s="170"/>
      <c r="S492" s="140"/>
      <c r="T492" s="67"/>
      <c r="U492" s="67"/>
      <c r="V492" s="135"/>
      <c r="W492" s="140"/>
      <c r="X492" s="135"/>
      <c r="Y492" s="134"/>
      <c r="Z492" s="67"/>
      <c r="AA492" s="67"/>
      <c r="AB492" s="135"/>
      <c r="AC492" s="141"/>
      <c r="AD492" s="115"/>
      <c r="AE492" s="115"/>
      <c r="AF492" s="269"/>
      <c r="AG492" s="134"/>
      <c r="AH492" s="67"/>
      <c r="AI492" s="67"/>
      <c r="AJ492" s="135"/>
      <c r="AK492" s="140"/>
      <c r="AL492" s="215"/>
      <c r="AM492" s="215"/>
      <c r="AN492" s="215"/>
      <c r="AO492" s="215"/>
      <c r="AP492" s="271"/>
      <c r="AQ492" s="273"/>
      <c r="AR492" s="140"/>
      <c r="AS492" s="271"/>
      <c r="AT492" s="140"/>
      <c r="AU492" s="215"/>
      <c r="AV492" s="215"/>
      <c r="AW492" s="215"/>
      <c r="AX492" s="271"/>
      <c r="AY492" s="277"/>
      <c r="AZ492" s="218"/>
      <c r="BA492" s="218"/>
      <c r="BB492" s="332"/>
      <c r="BC492" s="134"/>
      <c r="BD492" s="67"/>
      <c r="BE492" s="199"/>
      <c r="BF492" s="280"/>
      <c r="BG492" s="261"/>
      <c r="BH492" s="271"/>
      <c r="BI492" s="140"/>
      <c r="BJ492" s="271"/>
      <c r="BK492" s="140"/>
      <c r="BL492" s="215"/>
      <c r="BM492" s="215"/>
      <c r="BN492" s="215"/>
      <c r="BO492" s="271"/>
      <c r="BP492" s="134"/>
      <c r="BQ492" s="67"/>
      <c r="BR492" s="67"/>
      <c r="BS492" s="135"/>
      <c r="BT492" s="134"/>
      <c r="BU492" s="67"/>
      <c r="BV492" s="199"/>
      <c r="BW492" s="280"/>
      <c r="BX492" s="334" t="str">
        <f t="shared" si="60"/>
        <v/>
      </c>
      <c r="BY492" s="134"/>
      <c r="BZ492" s="67"/>
      <c r="CA492" s="67"/>
      <c r="CB492" s="67"/>
      <c r="CC492" s="67"/>
      <c r="CD492" s="252" t="str">
        <f t="shared" si="61"/>
        <v/>
      </c>
      <c r="CE492" s="197" t="str">
        <f t="shared" si="62"/>
        <v/>
      </c>
      <c r="CF492" s="327" t="str">
        <f t="shared" si="63"/>
        <v/>
      </c>
      <c r="CG492" s="72" t="str">
        <f t="shared" si="65"/>
        <v/>
      </c>
      <c r="CH492" s="95"/>
      <c r="CI492" s="27" t="e">
        <f>VLOOKUP(B492,Facility_Information!$B$6:$O$136,14,FALSE)</f>
        <v>#N/A</v>
      </c>
      <c r="CJ492">
        <f t="shared" si="58"/>
        <v>0</v>
      </c>
      <c r="CK492">
        <f t="shared" si="59"/>
        <v>0</v>
      </c>
      <c r="CL492">
        <f>IF(CK492&gt;0,SUM($CK$6:CK492),0)</f>
        <v>0</v>
      </c>
      <c r="CM492" s="182" t="str">
        <f t="shared" si="64"/>
        <v/>
      </c>
    </row>
    <row r="493" spans="1:91" ht="13" x14ac:dyDescent="0.3">
      <c r="A493" s="82"/>
      <c r="B493" s="251"/>
      <c r="C493" s="215"/>
      <c r="D493" s="215"/>
      <c r="E493" s="215"/>
      <c r="F493" s="215"/>
      <c r="G493" s="216"/>
      <c r="H493" s="217"/>
      <c r="I493" s="200"/>
      <c r="J493" s="264"/>
      <c r="K493" s="140"/>
      <c r="L493" s="135"/>
      <c r="M493" s="261"/>
      <c r="N493" s="172"/>
      <c r="O493" s="160"/>
      <c r="P493" s="161"/>
      <c r="Q493" s="141"/>
      <c r="R493" s="170"/>
      <c r="S493" s="140"/>
      <c r="T493" s="67"/>
      <c r="U493" s="67"/>
      <c r="V493" s="135"/>
      <c r="W493" s="140"/>
      <c r="X493" s="135"/>
      <c r="Y493" s="134"/>
      <c r="Z493" s="67"/>
      <c r="AA493" s="67"/>
      <c r="AB493" s="135"/>
      <c r="AC493" s="141"/>
      <c r="AD493" s="115"/>
      <c r="AE493" s="115"/>
      <c r="AF493" s="269"/>
      <c r="AG493" s="134"/>
      <c r="AH493" s="67"/>
      <c r="AI493" s="67"/>
      <c r="AJ493" s="135"/>
      <c r="AK493" s="140"/>
      <c r="AL493" s="215"/>
      <c r="AM493" s="215"/>
      <c r="AN493" s="215"/>
      <c r="AO493" s="215"/>
      <c r="AP493" s="271"/>
      <c r="AQ493" s="273"/>
      <c r="AR493" s="140"/>
      <c r="AS493" s="271"/>
      <c r="AT493" s="140"/>
      <c r="AU493" s="215"/>
      <c r="AV493" s="215"/>
      <c r="AW493" s="215"/>
      <c r="AX493" s="271"/>
      <c r="AY493" s="277"/>
      <c r="AZ493" s="218"/>
      <c r="BA493" s="218"/>
      <c r="BB493" s="332"/>
      <c r="BC493" s="134"/>
      <c r="BD493" s="67"/>
      <c r="BE493" s="199"/>
      <c r="BF493" s="280"/>
      <c r="BG493" s="261"/>
      <c r="BH493" s="271"/>
      <c r="BI493" s="140"/>
      <c r="BJ493" s="271"/>
      <c r="BK493" s="140"/>
      <c r="BL493" s="215"/>
      <c r="BM493" s="215"/>
      <c r="BN493" s="215"/>
      <c r="BO493" s="271"/>
      <c r="BP493" s="134"/>
      <c r="BQ493" s="67"/>
      <c r="BR493" s="67"/>
      <c r="BS493" s="135"/>
      <c r="BT493" s="134"/>
      <c r="BU493" s="67"/>
      <c r="BV493" s="199"/>
      <c r="BW493" s="280"/>
      <c r="BX493" s="334" t="str">
        <f t="shared" si="60"/>
        <v/>
      </c>
      <c r="BY493" s="134"/>
      <c r="BZ493" s="67"/>
      <c r="CA493" s="67"/>
      <c r="CB493" s="67"/>
      <c r="CC493" s="67"/>
      <c r="CD493" s="252" t="str">
        <f t="shared" si="61"/>
        <v/>
      </c>
      <c r="CE493" s="197" t="str">
        <f t="shared" si="62"/>
        <v/>
      </c>
      <c r="CF493" s="327" t="str">
        <f t="shared" si="63"/>
        <v/>
      </c>
      <c r="CG493" s="72" t="str">
        <f t="shared" si="65"/>
        <v/>
      </c>
      <c r="CH493" s="95"/>
      <c r="CI493" s="27" t="e">
        <f>VLOOKUP(B493,Facility_Information!$B$6:$O$136,14,FALSE)</f>
        <v>#N/A</v>
      </c>
      <c r="CJ493">
        <f t="shared" si="58"/>
        <v>0</v>
      </c>
      <c r="CK493">
        <f t="shared" si="59"/>
        <v>0</v>
      </c>
      <c r="CL493">
        <f>IF(CK493&gt;0,SUM($CK$6:CK493),0)</f>
        <v>0</v>
      </c>
      <c r="CM493" s="182" t="str">
        <f t="shared" si="64"/>
        <v/>
      </c>
    </row>
    <row r="494" spans="1:91" ht="13" x14ac:dyDescent="0.3">
      <c r="A494" s="82"/>
      <c r="B494" s="251"/>
      <c r="C494" s="215"/>
      <c r="D494" s="215"/>
      <c r="E494" s="215"/>
      <c r="F494" s="215"/>
      <c r="G494" s="216"/>
      <c r="H494" s="217"/>
      <c r="I494" s="200"/>
      <c r="J494" s="264"/>
      <c r="K494" s="140"/>
      <c r="L494" s="135"/>
      <c r="M494" s="261"/>
      <c r="N494" s="172"/>
      <c r="O494" s="160"/>
      <c r="P494" s="161"/>
      <c r="Q494" s="141"/>
      <c r="R494" s="170"/>
      <c r="S494" s="140"/>
      <c r="T494" s="67"/>
      <c r="U494" s="67"/>
      <c r="V494" s="135"/>
      <c r="W494" s="140"/>
      <c r="X494" s="135"/>
      <c r="Y494" s="134"/>
      <c r="Z494" s="67"/>
      <c r="AA494" s="67"/>
      <c r="AB494" s="135"/>
      <c r="AC494" s="141"/>
      <c r="AD494" s="115"/>
      <c r="AE494" s="115"/>
      <c r="AF494" s="269"/>
      <c r="AG494" s="134"/>
      <c r="AH494" s="67"/>
      <c r="AI494" s="67"/>
      <c r="AJ494" s="135"/>
      <c r="AK494" s="140"/>
      <c r="AL494" s="215"/>
      <c r="AM494" s="215"/>
      <c r="AN494" s="215"/>
      <c r="AO494" s="215"/>
      <c r="AP494" s="271"/>
      <c r="AQ494" s="273"/>
      <c r="AR494" s="140"/>
      <c r="AS494" s="271"/>
      <c r="AT494" s="140"/>
      <c r="AU494" s="215"/>
      <c r="AV494" s="215"/>
      <c r="AW494" s="215"/>
      <c r="AX494" s="271"/>
      <c r="AY494" s="277"/>
      <c r="AZ494" s="218"/>
      <c r="BA494" s="218"/>
      <c r="BB494" s="332"/>
      <c r="BC494" s="134"/>
      <c r="BD494" s="67"/>
      <c r="BE494" s="199"/>
      <c r="BF494" s="280"/>
      <c r="BG494" s="261"/>
      <c r="BH494" s="271"/>
      <c r="BI494" s="140"/>
      <c r="BJ494" s="271"/>
      <c r="BK494" s="140"/>
      <c r="BL494" s="215"/>
      <c r="BM494" s="215"/>
      <c r="BN494" s="215"/>
      <c r="BO494" s="271"/>
      <c r="BP494" s="134"/>
      <c r="BQ494" s="67"/>
      <c r="BR494" s="67"/>
      <c r="BS494" s="135"/>
      <c r="BT494" s="134"/>
      <c r="BU494" s="67"/>
      <c r="BV494" s="199"/>
      <c r="BW494" s="280"/>
      <c r="BX494" s="334" t="str">
        <f t="shared" si="60"/>
        <v/>
      </c>
      <c r="BY494" s="134"/>
      <c r="BZ494" s="67"/>
      <c r="CA494" s="67"/>
      <c r="CB494" s="67"/>
      <c r="CC494" s="67"/>
      <c r="CD494" s="252" t="str">
        <f t="shared" si="61"/>
        <v/>
      </c>
      <c r="CE494" s="197" t="str">
        <f t="shared" si="62"/>
        <v/>
      </c>
      <c r="CF494" s="327" t="str">
        <f t="shared" si="63"/>
        <v/>
      </c>
      <c r="CG494" s="72" t="str">
        <f t="shared" si="65"/>
        <v/>
      </c>
      <c r="CH494" s="95"/>
      <c r="CI494" s="27" t="e">
        <f>VLOOKUP(B494,Facility_Information!$B$6:$O$136,14,FALSE)</f>
        <v>#N/A</v>
      </c>
      <c r="CJ494">
        <f t="shared" si="58"/>
        <v>0</v>
      </c>
      <c r="CK494">
        <f t="shared" si="59"/>
        <v>0</v>
      </c>
      <c r="CL494">
        <f>IF(CK494&gt;0,SUM($CK$6:CK494),0)</f>
        <v>0</v>
      </c>
      <c r="CM494" s="182" t="str">
        <f t="shared" si="64"/>
        <v/>
      </c>
    </row>
    <row r="495" spans="1:91" ht="13" x14ac:dyDescent="0.3">
      <c r="A495" s="82"/>
      <c r="B495" s="251"/>
      <c r="C495" s="215"/>
      <c r="D495" s="215"/>
      <c r="E495" s="215"/>
      <c r="F495" s="215"/>
      <c r="G495" s="216"/>
      <c r="H495" s="217"/>
      <c r="I495" s="200"/>
      <c r="J495" s="264"/>
      <c r="K495" s="140"/>
      <c r="L495" s="135"/>
      <c r="M495" s="261"/>
      <c r="N495" s="172"/>
      <c r="O495" s="160"/>
      <c r="P495" s="161"/>
      <c r="Q495" s="141"/>
      <c r="R495" s="170"/>
      <c r="S495" s="140"/>
      <c r="T495" s="67"/>
      <c r="U495" s="67"/>
      <c r="V495" s="135"/>
      <c r="W495" s="140"/>
      <c r="X495" s="135"/>
      <c r="Y495" s="134"/>
      <c r="Z495" s="67"/>
      <c r="AA495" s="67"/>
      <c r="AB495" s="135"/>
      <c r="AC495" s="141"/>
      <c r="AD495" s="115"/>
      <c r="AE495" s="115"/>
      <c r="AF495" s="269"/>
      <c r="AG495" s="134"/>
      <c r="AH495" s="67"/>
      <c r="AI495" s="67"/>
      <c r="AJ495" s="135"/>
      <c r="AK495" s="140"/>
      <c r="AL495" s="215"/>
      <c r="AM495" s="215"/>
      <c r="AN495" s="215"/>
      <c r="AO495" s="215"/>
      <c r="AP495" s="271"/>
      <c r="AQ495" s="273"/>
      <c r="AR495" s="140"/>
      <c r="AS495" s="271"/>
      <c r="AT495" s="140"/>
      <c r="AU495" s="215"/>
      <c r="AV495" s="215"/>
      <c r="AW495" s="215"/>
      <c r="AX495" s="271"/>
      <c r="AY495" s="277"/>
      <c r="AZ495" s="218"/>
      <c r="BA495" s="218"/>
      <c r="BB495" s="332"/>
      <c r="BC495" s="134"/>
      <c r="BD495" s="67"/>
      <c r="BE495" s="199"/>
      <c r="BF495" s="280"/>
      <c r="BG495" s="261"/>
      <c r="BH495" s="271"/>
      <c r="BI495" s="140"/>
      <c r="BJ495" s="271"/>
      <c r="BK495" s="140"/>
      <c r="BL495" s="215"/>
      <c r="BM495" s="215"/>
      <c r="BN495" s="215"/>
      <c r="BO495" s="271"/>
      <c r="BP495" s="134"/>
      <c r="BQ495" s="67"/>
      <c r="BR495" s="67"/>
      <c r="BS495" s="135"/>
      <c r="BT495" s="134"/>
      <c r="BU495" s="67"/>
      <c r="BV495" s="199"/>
      <c r="BW495" s="280"/>
      <c r="BX495" s="334" t="str">
        <f t="shared" si="60"/>
        <v/>
      </c>
      <c r="BY495" s="134"/>
      <c r="BZ495" s="67"/>
      <c r="CA495" s="67"/>
      <c r="CB495" s="67"/>
      <c r="CC495" s="67"/>
      <c r="CD495" s="252" t="str">
        <f t="shared" si="61"/>
        <v/>
      </c>
      <c r="CE495" s="197" t="str">
        <f t="shared" si="62"/>
        <v/>
      </c>
      <c r="CF495" s="327" t="str">
        <f t="shared" si="63"/>
        <v/>
      </c>
      <c r="CG495" s="72" t="str">
        <f t="shared" si="65"/>
        <v/>
      </c>
      <c r="CH495" s="95"/>
      <c r="CI495" s="27" t="e">
        <f>VLOOKUP(B495,Facility_Information!$B$6:$O$136,14,FALSE)</f>
        <v>#N/A</v>
      </c>
      <c r="CJ495">
        <f t="shared" si="58"/>
        <v>0</v>
      </c>
      <c r="CK495">
        <f t="shared" si="59"/>
        <v>0</v>
      </c>
      <c r="CL495">
        <f>IF(CK495&gt;0,SUM($CK$6:CK495),0)</f>
        <v>0</v>
      </c>
      <c r="CM495" s="182" t="str">
        <f t="shared" si="64"/>
        <v/>
      </c>
    </row>
    <row r="496" spans="1:91" ht="13" x14ac:dyDescent="0.3">
      <c r="A496" s="82"/>
      <c r="B496" s="251"/>
      <c r="C496" s="215"/>
      <c r="D496" s="215"/>
      <c r="E496" s="215"/>
      <c r="F496" s="215"/>
      <c r="G496" s="216"/>
      <c r="H496" s="217"/>
      <c r="I496" s="200"/>
      <c r="J496" s="264"/>
      <c r="K496" s="140"/>
      <c r="L496" s="135"/>
      <c r="M496" s="261"/>
      <c r="N496" s="172"/>
      <c r="O496" s="160"/>
      <c r="P496" s="161"/>
      <c r="Q496" s="141"/>
      <c r="R496" s="170"/>
      <c r="S496" s="140"/>
      <c r="T496" s="67"/>
      <c r="U496" s="67"/>
      <c r="V496" s="135"/>
      <c r="W496" s="140"/>
      <c r="X496" s="135"/>
      <c r="Y496" s="134"/>
      <c r="Z496" s="67"/>
      <c r="AA496" s="67"/>
      <c r="AB496" s="135"/>
      <c r="AC496" s="141"/>
      <c r="AD496" s="115"/>
      <c r="AE496" s="115"/>
      <c r="AF496" s="269"/>
      <c r="AG496" s="134"/>
      <c r="AH496" s="67"/>
      <c r="AI496" s="67"/>
      <c r="AJ496" s="135"/>
      <c r="AK496" s="140"/>
      <c r="AL496" s="215"/>
      <c r="AM496" s="215"/>
      <c r="AN496" s="215"/>
      <c r="AO496" s="215"/>
      <c r="AP496" s="271"/>
      <c r="AQ496" s="273"/>
      <c r="AR496" s="140"/>
      <c r="AS496" s="271"/>
      <c r="AT496" s="140"/>
      <c r="AU496" s="215"/>
      <c r="AV496" s="215"/>
      <c r="AW496" s="215"/>
      <c r="AX496" s="271"/>
      <c r="AY496" s="277"/>
      <c r="AZ496" s="218"/>
      <c r="BA496" s="218"/>
      <c r="BB496" s="332"/>
      <c r="BC496" s="134"/>
      <c r="BD496" s="67"/>
      <c r="BE496" s="199"/>
      <c r="BF496" s="280"/>
      <c r="BG496" s="261"/>
      <c r="BH496" s="271"/>
      <c r="BI496" s="140"/>
      <c r="BJ496" s="271"/>
      <c r="BK496" s="140"/>
      <c r="BL496" s="215"/>
      <c r="BM496" s="215"/>
      <c r="BN496" s="215"/>
      <c r="BO496" s="271"/>
      <c r="BP496" s="134"/>
      <c r="BQ496" s="67"/>
      <c r="BR496" s="67"/>
      <c r="BS496" s="135"/>
      <c r="BT496" s="134"/>
      <c r="BU496" s="67"/>
      <c r="BV496" s="199"/>
      <c r="BW496" s="280"/>
      <c r="BX496" s="334" t="str">
        <f t="shared" si="60"/>
        <v/>
      </c>
      <c r="BY496" s="134"/>
      <c r="BZ496" s="67"/>
      <c r="CA496" s="67"/>
      <c r="CB496" s="67"/>
      <c r="CC496" s="67"/>
      <c r="CD496" s="252" t="str">
        <f t="shared" si="61"/>
        <v/>
      </c>
      <c r="CE496" s="197" t="str">
        <f t="shared" si="62"/>
        <v/>
      </c>
      <c r="CF496" s="327" t="str">
        <f t="shared" si="63"/>
        <v/>
      </c>
      <c r="CG496" s="72" t="str">
        <f t="shared" si="65"/>
        <v/>
      </c>
      <c r="CH496" s="95"/>
      <c r="CI496" s="27" t="e">
        <f>VLOOKUP(B496,Facility_Information!$B$6:$O$136,14,FALSE)</f>
        <v>#N/A</v>
      </c>
      <c r="CJ496">
        <f t="shared" si="58"/>
        <v>0</v>
      </c>
      <c r="CK496">
        <f t="shared" si="59"/>
        <v>0</v>
      </c>
      <c r="CL496">
        <f>IF(CK496&gt;0,SUM($CK$6:CK496),0)</f>
        <v>0</v>
      </c>
      <c r="CM496" s="182" t="str">
        <f t="shared" si="64"/>
        <v/>
      </c>
    </row>
    <row r="497" spans="1:91" ht="13" x14ac:dyDescent="0.3">
      <c r="A497" s="82"/>
      <c r="B497" s="251"/>
      <c r="C497" s="215"/>
      <c r="D497" s="215"/>
      <c r="E497" s="215"/>
      <c r="F497" s="215"/>
      <c r="G497" s="216"/>
      <c r="H497" s="217"/>
      <c r="I497" s="200"/>
      <c r="J497" s="264"/>
      <c r="K497" s="140"/>
      <c r="L497" s="135"/>
      <c r="M497" s="261"/>
      <c r="N497" s="172"/>
      <c r="O497" s="160"/>
      <c r="P497" s="161"/>
      <c r="Q497" s="141"/>
      <c r="R497" s="170"/>
      <c r="S497" s="140"/>
      <c r="T497" s="67"/>
      <c r="U497" s="67"/>
      <c r="V497" s="135"/>
      <c r="W497" s="140"/>
      <c r="X497" s="135"/>
      <c r="Y497" s="134"/>
      <c r="Z497" s="67"/>
      <c r="AA497" s="67"/>
      <c r="AB497" s="135"/>
      <c r="AC497" s="141"/>
      <c r="AD497" s="115"/>
      <c r="AE497" s="115"/>
      <c r="AF497" s="269"/>
      <c r="AG497" s="134"/>
      <c r="AH497" s="67"/>
      <c r="AI497" s="67"/>
      <c r="AJ497" s="135"/>
      <c r="AK497" s="140"/>
      <c r="AL497" s="215"/>
      <c r="AM497" s="215"/>
      <c r="AN497" s="215"/>
      <c r="AO497" s="215"/>
      <c r="AP497" s="271"/>
      <c r="AQ497" s="273"/>
      <c r="AR497" s="140"/>
      <c r="AS497" s="271"/>
      <c r="AT497" s="140"/>
      <c r="AU497" s="215"/>
      <c r="AV497" s="215"/>
      <c r="AW497" s="215"/>
      <c r="AX497" s="271"/>
      <c r="AY497" s="277"/>
      <c r="AZ497" s="218"/>
      <c r="BA497" s="218"/>
      <c r="BB497" s="332"/>
      <c r="BC497" s="134"/>
      <c r="BD497" s="67"/>
      <c r="BE497" s="199"/>
      <c r="BF497" s="280"/>
      <c r="BG497" s="261"/>
      <c r="BH497" s="271"/>
      <c r="BI497" s="140"/>
      <c r="BJ497" s="271"/>
      <c r="BK497" s="140"/>
      <c r="BL497" s="215"/>
      <c r="BM497" s="215"/>
      <c r="BN497" s="215"/>
      <c r="BO497" s="271"/>
      <c r="BP497" s="134"/>
      <c r="BQ497" s="67"/>
      <c r="BR497" s="67"/>
      <c r="BS497" s="135"/>
      <c r="BT497" s="134"/>
      <c r="BU497" s="67"/>
      <c r="BV497" s="199"/>
      <c r="BW497" s="280"/>
      <c r="BX497" s="334" t="str">
        <f t="shared" si="60"/>
        <v/>
      </c>
      <c r="BY497" s="134"/>
      <c r="BZ497" s="67"/>
      <c r="CA497" s="67"/>
      <c r="CB497" s="67"/>
      <c r="CC497" s="67"/>
      <c r="CD497" s="252" t="str">
        <f t="shared" si="61"/>
        <v/>
      </c>
      <c r="CE497" s="197" t="str">
        <f t="shared" si="62"/>
        <v/>
      </c>
      <c r="CF497" s="327" t="str">
        <f t="shared" si="63"/>
        <v/>
      </c>
      <c r="CG497" s="72" t="str">
        <f t="shared" si="65"/>
        <v/>
      </c>
      <c r="CH497" s="95"/>
      <c r="CI497" s="27" t="e">
        <f>VLOOKUP(B497,Facility_Information!$B$6:$O$136,14,FALSE)</f>
        <v>#N/A</v>
      </c>
      <c r="CJ497">
        <f t="shared" si="58"/>
        <v>0</v>
      </c>
      <c r="CK497">
        <f t="shared" si="59"/>
        <v>0</v>
      </c>
      <c r="CL497">
        <f>IF(CK497&gt;0,SUM($CK$6:CK497),0)</f>
        <v>0</v>
      </c>
      <c r="CM497" s="182" t="str">
        <f t="shared" si="64"/>
        <v/>
      </c>
    </row>
    <row r="498" spans="1:91" ht="13" x14ac:dyDescent="0.3">
      <c r="A498" s="82"/>
      <c r="B498" s="251"/>
      <c r="C498" s="215"/>
      <c r="D498" s="215"/>
      <c r="E498" s="215"/>
      <c r="F498" s="215"/>
      <c r="G498" s="216"/>
      <c r="H498" s="217"/>
      <c r="I498" s="200"/>
      <c r="J498" s="264"/>
      <c r="K498" s="140"/>
      <c r="L498" s="135"/>
      <c r="M498" s="261"/>
      <c r="N498" s="172"/>
      <c r="O498" s="160"/>
      <c r="P498" s="161"/>
      <c r="Q498" s="141"/>
      <c r="R498" s="170"/>
      <c r="S498" s="140"/>
      <c r="T498" s="67"/>
      <c r="U498" s="67"/>
      <c r="V498" s="135"/>
      <c r="W498" s="140"/>
      <c r="X498" s="135"/>
      <c r="Y498" s="134"/>
      <c r="Z498" s="67"/>
      <c r="AA498" s="67"/>
      <c r="AB498" s="135"/>
      <c r="AC498" s="141"/>
      <c r="AD498" s="115"/>
      <c r="AE498" s="115"/>
      <c r="AF498" s="269"/>
      <c r="AG498" s="134"/>
      <c r="AH498" s="67"/>
      <c r="AI498" s="67"/>
      <c r="AJ498" s="135"/>
      <c r="AK498" s="140"/>
      <c r="AL498" s="215"/>
      <c r="AM498" s="215"/>
      <c r="AN498" s="215"/>
      <c r="AO498" s="215"/>
      <c r="AP498" s="271"/>
      <c r="AQ498" s="273"/>
      <c r="AR498" s="140"/>
      <c r="AS498" s="271"/>
      <c r="AT498" s="140"/>
      <c r="AU498" s="215"/>
      <c r="AV498" s="215"/>
      <c r="AW498" s="215"/>
      <c r="AX498" s="271"/>
      <c r="AY498" s="277"/>
      <c r="AZ498" s="218"/>
      <c r="BA498" s="218"/>
      <c r="BB498" s="332"/>
      <c r="BC498" s="134"/>
      <c r="BD498" s="67"/>
      <c r="BE498" s="199"/>
      <c r="BF498" s="280"/>
      <c r="BG498" s="261"/>
      <c r="BH498" s="271"/>
      <c r="BI498" s="140"/>
      <c r="BJ498" s="271"/>
      <c r="BK498" s="140"/>
      <c r="BL498" s="215"/>
      <c r="BM498" s="215"/>
      <c r="BN498" s="215"/>
      <c r="BO498" s="271"/>
      <c r="BP498" s="134"/>
      <c r="BQ498" s="67"/>
      <c r="BR498" s="67"/>
      <c r="BS498" s="135"/>
      <c r="BT498" s="134"/>
      <c r="BU498" s="67"/>
      <c r="BV498" s="199"/>
      <c r="BW498" s="280"/>
      <c r="BX498" s="334" t="str">
        <f t="shared" si="60"/>
        <v/>
      </c>
      <c r="BY498" s="134"/>
      <c r="BZ498" s="67"/>
      <c r="CA498" s="67"/>
      <c r="CB498" s="67"/>
      <c r="CC498" s="67"/>
      <c r="CD498" s="252" t="str">
        <f t="shared" si="61"/>
        <v/>
      </c>
      <c r="CE498" s="197" t="str">
        <f t="shared" si="62"/>
        <v/>
      </c>
      <c r="CF498" s="327" t="str">
        <f t="shared" si="63"/>
        <v/>
      </c>
      <c r="CG498" s="72" t="str">
        <f t="shared" si="65"/>
        <v/>
      </c>
      <c r="CH498" s="95"/>
      <c r="CI498" s="27" t="e">
        <f>VLOOKUP(B498,Facility_Information!$B$6:$O$136,14,FALSE)</f>
        <v>#N/A</v>
      </c>
      <c r="CJ498">
        <f t="shared" si="58"/>
        <v>0</v>
      </c>
      <c r="CK498">
        <f t="shared" si="59"/>
        <v>0</v>
      </c>
      <c r="CL498">
        <f>IF(CK498&gt;0,SUM($CK$6:CK498),0)</f>
        <v>0</v>
      </c>
      <c r="CM498" s="182" t="str">
        <f t="shared" si="64"/>
        <v/>
      </c>
    </row>
    <row r="499" spans="1:91" ht="13" x14ac:dyDescent="0.3">
      <c r="A499" s="82"/>
      <c r="B499" s="251"/>
      <c r="C499" s="215"/>
      <c r="D499" s="215"/>
      <c r="E499" s="215"/>
      <c r="F499" s="215"/>
      <c r="G499" s="216"/>
      <c r="H499" s="217"/>
      <c r="I499" s="200"/>
      <c r="J499" s="264"/>
      <c r="K499" s="140"/>
      <c r="L499" s="135"/>
      <c r="M499" s="261"/>
      <c r="N499" s="172"/>
      <c r="O499" s="160"/>
      <c r="P499" s="161"/>
      <c r="Q499" s="141"/>
      <c r="R499" s="170"/>
      <c r="S499" s="140"/>
      <c r="T499" s="67"/>
      <c r="U499" s="67"/>
      <c r="V499" s="135"/>
      <c r="W499" s="140"/>
      <c r="X499" s="135"/>
      <c r="Y499" s="134"/>
      <c r="Z499" s="67"/>
      <c r="AA499" s="67"/>
      <c r="AB499" s="135"/>
      <c r="AC499" s="141"/>
      <c r="AD499" s="115"/>
      <c r="AE499" s="115"/>
      <c r="AF499" s="269"/>
      <c r="AG499" s="134"/>
      <c r="AH499" s="67"/>
      <c r="AI499" s="67"/>
      <c r="AJ499" s="135"/>
      <c r="AK499" s="140"/>
      <c r="AL499" s="215"/>
      <c r="AM499" s="215"/>
      <c r="AN499" s="215"/>
      <c r="AO499" s="215"/>
      <c r="AP499" s="271"/>
      <c r="AQ499" s="273"/>
      <c r="AR499" s="140"/>
      <c r="AS499" s="271"/>
      <c r="AT499" s="140"/>
      <c r="AU499" s="215"/>
      <c r="AV499" s="215"/>
      <c r="AW499" s="215"/>
      <c r="AX499" s="271"/>
      <c r="AY499" s="277"/>
      <c r="AZ499" s="218"/>
      <c r="BA499" s="218"/>
      <c r="BB499" s="332"/>
      <c r="BC499" s="134"/>
      <c r="BD499" s="67"/>
      <c r="BE499" s="199"/>
      <c r="BF499" s="280"/>
      <c r="BG499" s="261"/>
      <c r="BH499" s="271"/>
      <c r="BI499" s="140"/>
      <c r="BJ499" s="271"/>
      <c r="BK499" s="140"/>
      <c r="BL499" s="215"/>
      <c r="BM499" s="215"/>
      <c r="BN499" s="215"/>
      <c r="BO499" s="271"/>
      <c r="BP499" s="134"/>
      <c r="BQ499" s="67"/>
      <c r="BR499" s="67"/>
      <c r="BS499" s="135"/>
      <c r="BT499" s="134"/>
      <c r="BU499" s="67"/>
      <c r="BV499" s="199"/>
      <c r="BW499" s="280"/>
      <c r="BX499" s="334" t="str">
        <f t="shared" si="60"/>
        <v/>
      </c>
      <c r="BY499" s="134"/>
      <c r="BZ499" s="67"/>
      <c r="CA499" s="67"/>
      <c r="CB499" s="67"/>
      <c r="CC499" s="67"/>
      <c r="CD499" s="252" t="str">
        <f t="shared" si="61"/>
        <v/>
      </c>
      <c r="CE499" s="197" t="str">
        <f t="shared" si="62"/>
        <v/>
      </c>
      <c r="CF499" s="327" t="str">
        <f t="shared" si="63"/>
        <v/>
      </c>
      <c r="CG499" s="72" t="str">
        <f t="shared" si="65"/>
        <v/>
      </c>
      <c r="CH499" s="95"/>
      <c r="CI499" s="27" t="e">
        <f>VLOOKUP(B499,Facility_Information!$B$6:$O$136,14,FALSE)</f>
        <v>#N/A</v>
      </c>
      <c r="CJ499">
        <f t="shared" si="58"/>
        <v>0</v>
      </c>
      <c r="CK499">
        <f t="shared" si="59"/>
        <v>0</v>
      </c>
      <c r="CL499">
        <f>IF(CK499&gt;0,SUM($CK$6:CK499),0)</f>
        <v>0</v>
      </c>
      <c r="CM499" s="182" t="str">
        <f t="shared" si="64"/>
        <v/>
      </c>
    </row>
    <row r="500" spans="1:91" ht="13.5" thickBot="1" x14ac:dyDescent="0.35">
      <c r="A500" s="83"/>
      <c r="B500" s="253"/>
      <c r="C500" s="254"/>
      <c r="D500" s="254"/>
      <c r="E500" s="254"/>
      <c r="F500" s="254"/>
      <c r="G500" s="255"/>
      <c r="H500" s="256"/>
      <c r="I500" s="257"/>
      <c r="J500" s="265"/>
      <c r="K500" s="142"/>
      <c r="L500" s="137"/>
      <c r="M500" s="262"/>
      <c r="N500" s="173"/>
      <c r="O500" s="319"/>
      <c r="P500" s="320"/>
      <c r="Q500" s="159"/>
      <c r="R500" s="171"/>
      <c r="S500" s="142"/>
      <c r="T500" s="130"/>
      <c r="U500" s="130"/>
      <c r="V500" s="137"/>
      <c r="W500" s="142"/>
      <c r="X500" s="137"/>
      <c r="Y500" s="136"/>
      <c r="Z500" s="130"/>
      <c r="AA500" s="130"/>
      <c r="AB500" s="137"/>
      <c r="AC500" s="159"/>
      <c r="AD500" s="156"/>
      <c r="AE500" s="156"/>
      <c r="AF500" s="270"/>
      <c r="AG500" s="136"/>
      <c r="AH500" s="130"/>
      <c r="AI500" s="130"/>
      <c r="AJ500" s="137"/>
      <c r="AK500" s="142"/>
      <c r="AL500" s="254"/>
      <c r="AM500" s="254"/>
      <c r="AN500" s="254"/>
      <c r="AO500" s="254"/>
      <c r="AP500" s="272"/>
      <c r="AQ500" s="274"/>
      <c r="AR500" s="142"/>
      <c r="AS500" s="272"/>
      <c r="AT500" s="142"/>
      <c r="AU500" s="254"/>
      <c r="AV500" s="254"/>
      <c r="AW500" s="254"/>
      <c r="AX500" s="272"/>
      <c r="AY500" s="278"/>
      <c r="AZ500" s="258"/>
      <c r="BA500" s="258"/>
      <c r="BB500" s="333"/>
      <c r="BC500" s="136"/>
      <c r="BD500" s="130"/>
      <c r="BE500" s="259"/>
      <c r="BF500" s="281"/>
      <c r="BG500" s="262"/>
      <c r="BH500" s="272"/>
      <c r="BI500" s="142"/>
      <c r="BJ500" s="272"/>
      <c r="BK500" s="142"/>
      <c r="BL500" s="254"/>
      <c r="BM500" s="254"/>
      <c r="BN500" s="254"/>
      <c r="BO500" s="272"/>
      <c r="BP500" s="136"/>
      <c r="BQ500" s="130"/>
      <c r="BR500" s="130"/>
      <c r="BS500" s="137"/>
      <c r="BT500" s="136"/>
      <c r="BU500" s="130"/>
      <c r="BV500" s="259"/>
      <c r="BW500" s="281"/>
      <c r="BX500" s="335" t="str">
        <f t="shared" si="60"/>
        <v/>
      </c>
      <c r="BY500" s="136"/>
      <c r="BZ500" s="130"/>
      <c r="CA500" s="130"/>
      <c r="CB500" s="130"/>
      <c r="CC500" s="130"/>
      <c r="CD500" s="260" t="str">
        <f t="shared" si="61"/>
        <v/>
      </c>
      <c r="CE500" s="198" t="str">
        <f t="shared" si="62"/>
        <v/>
      </c>
      <c r="CF500" s="328" t="str">
        <f t="shared" si="63"/>
        <v/>
      </c>
      <c r="CG500" s="157" t="str">
        <f t="shared" si="65"/>
        <v/>
      </c>
      <c r="CH500" s="158"/>
      <c r="CI500" s="27" t="e">
        <f>VLOOKUP(B500,Facility_Information!$B$6:$O$136,14,FALSE)</f>
        <v>#N/A</v>
      </c>
      <c r="CJ500">
        <f t="shared" si="58"/>
        <v>0</v>
      </c>
      <c r="CK500">
        <f t="shared" si="59"/>
        <v>0</v>
      </c>
      <c r="CL500">
        <f>IF(CK500&gt;0,SUM($CK$6:CK500),0)</f>
        <v>0</v>
      </c>
      <c r="CM500" s="182" t="str">
        <f t="shared" si="64"/>
        <v/>
      </c>
    </row>
  </sheetData>
  <sheetProtection formatCells="0" formatColumns="0" formatRows="0" sort="0" pivotTables="0"/>
  <dataConsolidate/>
  <mergeCells count="15">
    <mergeCell ref="CE3:CF4"/>
    <mergeCell ref="CE1:CF1"/>
    <mergeCell ref="BC1:BF1"/>
    <mergeCell ref="BY1:CD1"/>
    <mergeCell ref="B1:X1"/>
    <mergeCell ref="AR1:AS1"/>
    <mergeCell ref="AT1:AX1"/>
    <mergeCell ref="AY1:BB1"/>
    <mergeCell ref="AK1:AP1"/>
    <mergeCell ref="Y1:AJ1"/>
    <mergeCell ref="BG1:BH1"/>
    <mergeCell ref="BI1:BJ1"/>
    <mergeCell ref="BK1:BO1"/>
    <mergeCell ref="BP1:BS1"/>
    <mergeCell ref="BT1:BV1"/>
  </mergeCells>
  <conditionalFormatting sqref="L6:L500">
    <cfRule type="expression" dxfId="232" priority="775">
      <formula>$K6="Other (describe)"</formula>
    </cfRule>
    <cfRule type="expression" dxfId="231" priority="588">
      <formula>AND($K6="Other (describe)",$L6&lt;&gt;"")</formula>
    </cfRule>
  </conditionalFormatting>
  <conditionalFormatting sqref="N6:N500">
    <cfRule type="expression" dxfId="230" priority="1778">
      <formula>AND($M6="Other (describe)",$N6&lt;&gt;"")</formula>
    </cfRule>
    <cfRule type="expression" dxfId="229" priority="3808">
      <formula>$M6="Other (describe)"</formula>
    </cfRule>
  </conditionalFormatting>
  <conditionalFormatting sqref="N7:N500">
    <cfRule type="expression" dxfId="228" priority="385">
      <formula>$M7="Other (describe)"</formula>
    </cfRule>
    <cfRule type="expression" dxfId="227" priority="384">
      <formula>AND($M7="Other (describe)",$N7&lt;&gt;"")</formula>
    </cfRule>
  </conditionalFormatting>
  <conditionalFormatting sqref="O6:O500">
    <cfRule type="expression" dxfId="226" priority="586">
      <formula>$M6 = ""</formula>
    </cfRule>
    <cfRule type="expression" dxfId="225" priority="780">
      <formula>$M6&lt;&gt;"Normal"</formula>
    </cfRule>
    <cfRule type="expression" dxfId="224" priority="773">
      <formula>$M6="Normal"</formula>
    </cfRule>
    <cfRule type="expression" dxfId="223" priority="772">
      <formula>AND($M6="Normal",$O6&lt;&gt;"")</formula>
    </cfRule>
  </conditionalFormatting>
  <conditionalFormatting sqref="P6:P500">
    <cfRule type="expression" dxfId="222" priority="347">
      <formula>$O6="other (describe)"</formula>
    </cfRule>
    <cfRule type="expression" dxfId="221" priority="343">
      <formula>$M6=""</formula>
    </cfRule>
    <cfRule type="expression" dxfId="220" priority="345">
      <formula>$M6&lt;&gt;"normal"</formula>
    </cfRule>
    <cfRule type="expression" dxfId="219" priority="346">
      <formula>AND($O6="other (describe)",$P6&lt;&gt;"")</formula>
    </cfRule>
  </conditionalFormatting>
  <conditionalFormatting sqref="Q6:Q500">
    <cfRule type="expression" dxfId="218" priority="340">
      <formula>AND($M6="start-up",$Q6&lt;&gt;"")</formula>
    </cfRule>
    <cfRule type="expression" dxfId="217" priority="339">
      <formula>$M6 = ""</formula>
    </cfRule>
    <cfRule type="expression" dxfId="216" priority="342">
      <formula>$M6&lt;&gt;"start-up"</formula>
    </cfRule>
    <cfRule type="expression" dxfId="215" priority="341">
      <formula>$M6="start-up"</formula>
    </cfRule>
  </conditionalFormatting>
  <conditionalFormatting sqref="R6:R500">
    <cfRule type="expression" dxfId="214" priority="335">
      <formula>$M6&lt;&gt;"start-up"</formula>
    </cfRule>
    <cfRule type="expression" dxfId="213" priority="269">
      <formula>$M6=""</formula>
    </cfRule>
  </conditionalFormatting>
  <conditionalFormatting sqref="R7:R500">
    <cfRule type="expression" dxfId="212" priority="768">
      <formula>$O7="other (describe)"</formula>
    </cfRule>
    <cfRule type="expression" dxfId="211" priority="767">
      <formula>AND($O7="other (describe)",$P7&lt;&gt;"")</formula>
    </cfRule>
    <cfRule type="expression" dxfId="210" priority="766">
      <formula>$M7&lt;&gt;"Start-up"</formula>
    </cfRule>
    <cfRule type="expression" dxfId="209" priority="585">
      <formula>$M7=""</formula>
    </cfRule>
  </conditionalFormatting>
  <conditionalFormatting sqref="T6:T500">
    <cfRule type="expression" dxfId="208" priority="557">
      <formula>$S6&lt;&gt;""</formula>
    </cfRule>
    <cfRule type="expression" dxfId="207" priority="556">
      <formula>AND($S6&lt;&gt;"",$T6&lt;&gt;"")</formula>
    </cfRule>
  </conditionalFormatting>
  <conditionalFormatting sqref="T6:U500">
    <cfRule type="expression" dxfId="206" priority="380">
      <formula>OR($S6="Cooling Tower", $S6="Other (describe)")</formula>
    </cfRule>
    <cfRule type="expression" dxfId="205" priority="379">
      <formula>$S6=""</formula>
    </cfRule>
  </conditionalFormatting>
  <conditionalFormatting sqref="U6:U500">
    <cfRule type="expression" dxfId="204" priority="381">
      <formula>OR($T6="Analyzer", $T6="Atmospheric Relief Valve Discharge", $T6="Auxiliary System Leak (i.e. tube oil)",$T6="Casing Leak",$T6="Fire Box Explosion",$T6="Flare Liquid Carry Over / Rainout",$T6="Flare System Leak (headers / drums / stack)",$T6="Flow Instrument",$T6="Fuel Leak",$T6="Housing Leak",$T6="Level Instrument",$T6="Other",$T6="Other Storage",$T6="Packing Leak",$T6="Pressure Instrument",$T6="Process Tube Leak",$T6="Relief Valve Leak",$T6="Seal Leak",$T6="Steam / Water Tube Leak",$T6="Temperature Instrument",$T6="Wall / Head Leak")</formula>
    </cfRule>
    <cfRule type="expression" dxfId="203" priority="383">
      <formula>$T6&lt;&gt;""</formula>
    </cfRule>
    <cfRule type="expression" dxfId="202" priority="382">
      <formula>AND($S6&lt;&gt;"",$U6&lt;&gt;"")</formula>
    </cfRule>
  </conditionalFormatting>
  <conditionalFormatting sqref="V6:V500">
    <cfRule type="expression" dxfId="201" priority="387">
      <formula>AND($T6="Other",$V6&lt;&gt;"")</formula>
    </cfRule>
    <cfRule type="expression" dxfId="200" priority="386">
      <formula>AND($S6="Other (describe)",$V6&lt;&gt;"")</formula>
    </cfRule>
    <cfRule type="expression" dxfId="199" priority="390">
      <formula>OR(T6="Other",T6="Other Storage",T6="Other Pump",T6="Other Exchanger",T6="Other Pressure Vessel",T6="Other Compressor")</formula>
    </cfRule>
    <cfRule type="expression" dxfId="198" priority="391">
      <formula>OR(U6="Other",U6="Other Hose",U6="Other Tubing")</formula>
    </cfRule>
    <cfRule type="expression" dxfId="197" priority="389">
      <formula>S6="Other (describe)"</formula>
    </cfRule>
    <cfRule type="expression" dxfId="196" priority="388">
      <formula>AND($U6="Other",$V6&lt;&gt;"")</formula>
    </cfRule>
  </conditionalFormatting>
  <conditionalFormatting sqref="X6:X500">
    <cfRule type="expression" dxfId="195" priority="779">
      <formula>$W6="Other (describe)"</formula>
    </cfRule>
    <cfRule type="expression" dxfId="194" priority="581">
      <formula>AND($W6="Other (describe)",$X6&lt;&gt;"")</formula>
    </cfRule>
  </conditionalFormatting>
  <conditionalFormatting sqref="Z6:Z500">
    <cfRule type="expression" dxfId="193" priority="520">
      <formula>Y6=""</formula>
    </cfRule>
    <cfRule type="expression" dxfId="192" priority="438">
      <formula>Y6&lt;&gt;"Other (describe)"</formula>
    </cfRule>
    <cfRule type="expression" dxfId="191" priority="436">
      <formula>Y6=""</formula>
    </cfRule>
    <cfRule type="expression" dxfId="190" priority="427">
      <formula>Z6&lt;&gt;""</formula>
    </cfRule>
    <cfRule type="expression" dxfId="189" priority="522">
      <formula>Y6&lt;&gt;"Other (describe)"</formula>
    </cfRule>
    <cfRule type="expression" dxfId="188" priority="399">
      <formula>Y6="other (describe)"</formula>
    </cfRule>
  </conditionalFormatting>
  <conditionalFormatting sqref="Z7:Z500">
    <cfRule type="expression" dxfId="187" priority="426">
      <formula>Y7=""</formula>
    </cfRule>
    <cfRule type="expression" dxfId="186" priority="428">
      <formula>Y7&lt;&gt;"Other (describe)"</formula>
    </cfRule>
  </conditionalFormatting>
  <conditionalFormatting sqref="Z6:AA500">
    <cfRule type="expression" dxfId="185" priority="513">
      <formula>Z6&lt;&gt;""</formula>
    </cfRule>
  </conditionalFormatting>
  <conditionalFormatting sqref="Z7:AA500">
    <cfRule type="expression" dxfId="184" priority="429">
      <formula>Z7&lt;&gt;""</formula>
    </cfRule>
  </conditionalFormatting>
  <conditionalFormatting sqref="AA6:AA500">
    <cfRule type="expression" dxfId="183" priority="517">
      <formula>Z6="Maintenance"</formula>
    </cfRule>
    <cfRule type="expression" dxfId="182" priority="516">
      <formula>Z6="Operating"</formula>
    </cfRule>
    <cfRule type="expression" dxfId="181" priority="515">
      <formula>Z6="Other (describe)"</formula>
    </cfRule>
    <cfRule type="expression" dxfId="180" priority="430">
      <formula>Y6=""</formula>
    </cfRule>
    <cfRule type="expression" dxfId="179" priority="519">
      <formula>Y6&lt;&gt;"Procedures"</formula>
    </cfRule>
    <cfRule type="expression" dxfId="178" priority="518">
      <formula>Z6="Contractor"</formula>
    </cfRule>
  </conditionalFormatting>
  <conditionalFormatting sqref="AA7:AA500">
    <cfRule type="expression" dxfId="177" priority="434">
      <formula>Z7="Contractor"</formula>
    </cfRule>
    <cfRule type="expression" dxfId="176" priority="435">
      <formula>Y7&lt;&gt;"Procedures"</formula>
    </cfRule>
    <cfRule type="expression" dxfId="175" priority="433">
      <formula>Z7="Maintenance"</formula>
    </cfRule>
    <cfRule type="expression" dxfId="174" priority="432">
      <formula>Z7="Operating"</formula>
    </cfRule>
    <cfRule type="expression" dxfId="173" priority="431">
      <formula>Z7="Other (describe)"</formula>
    </cfRule>
  </conditionalFormatting>
  <conditionalFormatting sqref="AB6:AB500">
    <cfRule type="expression" dxfId="172" priority="441">
      <formula>AA6="Other (describe)"</formula>
    </cfRule>
    <cfRule type="expression" dxfId="171" priority="440">
      <formula>Z6="Other (describe)"</formula>
    </cfRule>
    <cfRule type="expression" dxfId="170" priority="439">
      <formula>Y6="Other (describe)"</formula>
    </cfRule>
    <cfRule type="expression" dxfId="169" priority="398">
      <formula>AB6&lt;&gt;""</formula>
    </cfRule>
  </conditionalFormatting>
  <conditionalFormatting sqref="AD6:AD500">
    <cfRule type="expression" dxfId="168" priority="420">
      <formula>AC6=""</formula>
    </cfRule>
    <cfRule type="expression" dxfId="167" priority="422">
      <formula>AC6&lt;&gt;"Other (describe)"</formula>
    </cfRule>
    <cfRule type="expression" dxfId="166" priority="397">
      <formula>AC6="Other (describe)"</formula>
    </cfRule>
  </conditionalFormatting>
  <conditionalFormatting sqref="AD6:AE500">
    <cfRule type="expression" dxfId="165" priority="413">
      <formula>AD6&lt;&gt;""</formula>
    </cfRule>
  </conditionalFormatting>
  <conditionalFormatting sqref="AE6:AE500">
    <cfRule type="expression" dxfId="164" priority="419">
      <formula>AC6&lt;&gt;"Procedures"</formula>
    </cfRule>
    <cfRule type="expression" dxfId="163" priority="418">
      <formula>AD6="Contractor"</formula>
    </cfRule>
    <cfRule type="expression" dxfId="162" priority="415">
      <formula>AD6="Other (describe)"</formula>
    </cfRule>
    <cfRule type="expression" dxfId="161" priority="416">
      <formula>AD6="Operating"</formula>
    </cfRule>
    <cfRule type="expression" dxfId="160" priority="417">
      <formula>AD6="Maintenance"</formula>
    </cfRule>
    <cfRule type="expression" dxfId="159" priority="414">
      <formula>AC6=""</formula>
    </cfRule>
  </conditionalFormatting>
  <conditionalFormatting sqref="AF6:AF500">
    <cfRule type="expression" dxfId="158" priority="425">
      <formula>AE6="Other (describe)"</formula>
    </cfRule>
    <cfRule type="expression" dxfId="157" priority="423">
      <formula>AC6="Other (describe)"</formula>
    </cfRule>
    <cfRule type="expression" dxfId="156" priority="424">
      <formula>AD6="Other (describe)"</formula>
    </cfRule>
    <cfRule type="expression" dxfId="155" priority="396">
      <formula>AF6&lt;&gt;""</formula>
    </cfRule>
  </conditionalFormatting>
  <conditionalFormatting sqref="AH6:AH500">
    <cfRule type="expression" dxfId="154" priority="409">
      <formula>AG6&lt;&gt;"Other (describe)"</formula>
    </cfRule>
    <cfRule type="expression" dxfId="153" priority="407">
      <formula>AG6=""</formula>
    </cfRule>
    <cfRule type="expression" dxfId="152" priority="395">
      <formula>AG6="Other (describe)"</formula>
    </cfRule>
  </conditionalFormatting>
  <conditionalFormatting sqref="AH6:AI500">
    <cfRule type="expression" dxfId="151" priority="400">
      <formula>AH6&lt;&gt;""</formula>
    </cfRule>
  </conditionalFormatting>
  <conditionalFormatting sqref="AI6:AI500">
    <cfRule type="expression" dxfId="150" priority="406">
      <formula>AG6&lt;&gt;"Procedures"</formula>
    </cfRule>
    <cfRule type="expression" dxfId="149" priority="405">
      <formula>AH6="Contractor"</formula>
    </cfRule>
    <cfRule type="expression" dxfId="148" priority="404">
      <formula>AH6="Maintenance"</formula>
    </cfRule>
    <cfRule type="expression" dxfId="147" priority="403">
      <formula>AH6="Operating"</formula>
    </cfRule>
    <cfRule type="expression" dxfId="146" priority="401">
      <formula>AG6=""</formula>
    </cfRule>
    <cfRule type="expression" dxfId="145" priority="402">
      <formula>AH6="Other (describe)"</formula>
    </cfRule>
  </conditionalFormatting>
  <conditionalFormatting sqref="AJ6:AJ500">
    <cfRule type="expression" dxfId="144" priority="412">
      <formula>AI6="Other (describe)"</formula>
    </cfRule>
    <cfRule type="expression" dxfId="143" priority="410">
      <formula>AG6="Other (describe)"</formula>
    </cfRule>
    <cfRule type="expression" dxfId="142" priority="411">
      <formula>AH6="Other (describe)"</formula>
    </cfRule>
    <cfRule type="expression" dxfId="141" priority="394">
      <formula>AJ6&lt;&gt;""</formula>
    </cfRule>
  </conditionalFormatting>
  <conditionalFormatting sqref="AK6:BF500">
    <cfRule type="expression" dxfId="140" priority="332">
      <formula>$BX6="Tier 2"</formula>
    </cfRule>
  </conditionalFormatting>
  <conditionalFormatting sqref="AT6:AT500">
    <cfRule type="expression" dxfId="139" priority="751">
      <formula>AND($AX6="yes",$AT6="")</formula>
    </cfRule>
    <cfRule type="expression" dxfId="138" priority="747">
      <formula>AND($AX6="yes",$AT6="No")</formula>
    </cfRule>
    <cfRule type="expression" dxfId="137" priority="748">
      <formula>AND($AW6="yes",$AT6="No")</formula>
    </cfRule>
    <cfRule type="expression" dxfId="136" priority="750">
      <formula>AND($AU6="yes",$AT6="No")</formula>
    </cfRule>
    <cfRule type="expression" dxfId="135" priority="752">
      <formula>AND($AW6="yes",$AT6="")</formula>
    </cfRule>
    <cfRule type="expression" dxfId="134" priority="753">
      <formula>AND($AV6="yes",$AT6="")</formula>
    </cfRule>
    <cfRule type="expression" dxfId="133" priority="754">
      <formula>AND($AU6="yes",$AT6="")</formula>
    </cfRule>
    <cfRule type="expression" dxfId="132" priority="749">
      <formula>AND($AV6="yes",$AT6="No")</formula>
    </cfRule>
  </conditionalFormatting>
  <conditionalFormatting sqref="AT6:AX500">
    <cfRule type="expression" dxfId="131" priority="706">
      <formula>AND($AT6="",$AU6:$AX6="")</formula>
    </cfRule>
  </conditionalFormatting>
  <conditionalFormatting sqref="AU6:AX500">
    <cfRule type="expression" dxfId="130" priority="746">
      <formula>AND($AT6&lt;&gt;"NO",$AW6="")</formula>
    </cfRule>
    <cfRule type="expression" dxfId="129" priority="744">
      <formula>AND($AT6&lt;&gt;"NO",$AX6="no")</formula>
    </cfRule>
    <cfRule type="expression" dxfId="128" priority="745">
      <formula>AND($AT6&lt;&gt;"NO",$AX6="")</formula>
    </cfRule>
    <cfRule type="expression" dxfId="127" priority="707">
      <formula>AND($AT6="",$AX6="NO")</formula>
    </cfRule>
    <cfRule type="expression" dxfId="126" priority="755">
      <formula>AND($AT6&lt;&gt;"NO",$AU6="")</formula>
    </cfRule>
    <cfRule type="expression" dxfId="125" priority="756">
      <formula>AND($AT6&lt;&gt;"NO",$AV6="")</formula>
    </cfRule>
    <cfRule type="expression" dxfId="124" priority="708">
      <formula>AND($AT6="",$AW6="NO")</formula>
    </cfRule>
    <cfRule type="expression" dxfId="123" priority="709">
      <formula>AND($AT6="",$AV6="NO")</formula>
    </cfRule>
    <cfRule type="expression" dxfId="122" priority="757">
      <formula>$AT6="NO"</formula>
    </cfRule>
    <cfRule type="expression" dxfId="121" priority="736">
      <formula>AND($AT6="",$AU6="NO")</formula>
    </cfRule>
    <cfRule type="expression" dxfId="120" priority="737">
      <formula>AND($AT6&lt;&gt;"NO",$AX6="yes")</formula>
    </cfRule>
    <cfRule type="expression" dxfId="119" priority="738">
      <formula>AND($AT6&lt;&gt;"NO",$AW6="yes")</formula>
    </cfRule>
    <cfRule type="expression" dxfId="118" priority="739">
      <formula>AND($AT6&lt;&gt;"NO",$AV6="yes")</formula>
    </cfRule>
    <cfRule type="expression" dxfId="117" priority="740">
      <formula>AND($AT6&lt;&gt;"NO",$AU6="yes")</formula>
    </cfRule>
    <cfRule type="expression" dxfId="116" priority="741">
      <formula>AND($AT6&lt;&gt;"NO",$AU6="no")</formula>
    </cfRule>
    <cfRule type="expression" dxfId="115" priority="742">
      <formula>AND($AT6&lt;&gt;"NO",$AV6="no")</formula>
    </cfRule>
    <cfRule type="expression" dxfId="114" priority="743">
      <formula>AND($AT6&lt;&gt;"NO",$AW6="no")</formula>
    </cfRule>
  </conditionalFormatting>
  <conditionalFormatting sqref="BC6:BC500">
    <cfRule type="expression" dxfId="113" priority="38">
      <formula>$BC6&lt;&gt;""</formula>
    </cfRule>
    <cfRule type="expression" dxfId="112" priority="263">
      <formula>AR6="yes"</formula>
    </cfRule>
    <cfRule type="expression" dxfId="111" priority="59">
      <formula>AS6="yes"</formula>
    </cfRule>
    <cfRule type="expression" dxfId="110" priority="58">
      <formula>OR(BD6="Indoor",BD6="Outdoor")</formula>
    </cfRule>
  </conditionalFormatting>
  <conditionalFormatting sqref="BC8">
    <cfRule type="expression" dxfId="109" priority="231">
      <formula>AR8="Yes"</formula>
    </cfRule>
  </conditionalFormatting>
  <conditionalFormatting sqref="BC6:BD500">
    <cfRule type="expression" dxfId="108" priority="265">
      <formula>OR($AU6="Yes",$AV6="Yes",$AW6="Yes",$AX6="Yes",$AY6="Yes",$AZ6="Yes",$BA6="Yes",$BB6="Yes")</formula>
    </cfRule>
  </conditionalFormatting>
  <conditionalFormatting sqref="BD6:BD500">
    <cfRule type="expression" dxfId="107" priority="238">
      <formula>AND(OR(BC6&lt;&gt;"No Release",BC6&lt;&gt;""),BD6="No Release")</formula>
    </cfRule>
    <cfRule type="expression" dxfId="106" priority="266">
      <formula>OR(BC6="Category 1",BC6="Category 2",BC6="Category 3",BC6="Category 4",BC6="Category 5",BC6="Category 6",BC6="Category 7")</formula>
    </cfRule>
    <cfRule type="expression" dxfId="105" priority="244">
      <formula>BD6&lt;&gt;""</formula>
    </cfRule>
  </conditionalFormatting>
  <conditionalFormatting sqref="BD6:BE500">
    <cfRule type="expression" dxfId="104" priority="31">
      <formula>AS6="yes"</formula>
    </cfRule>
    <cfRule type="expression" dxfId="103" priority="21">
      <formula>AR6="yes"</formula>
    </cfRule>
  </conditionalFormatting>
  <conditionalFormatting sqref="BE6:BE500">
    <cfRule type="expression" dxfId="102" priority="51">
      <formula>$AR6="yes"</formula>
    </cfRule>
    <cfRule type="expression" dxfId="101" priority="50">
      <formula>$BE6&lt;&gt;""</formula>
    </cfRule>
    <cfRule type="expression" dxfId="100" priority="46">
      <formula>OR(BF6="Indoor",BE6="Outdoor")</formula>
    </cfRule>
    <cfRule type="expression" dxfId="99" priority="43">
      <formula>$AR6="yes"</formula>
    </cfRule>
    <cfRule type="expression" dxfId="98" priority="42">
      <formula>$BE6&lt;&gt;""</formula>
    </cfRule>
    <cfRule type="expression" dxfId="97" priority="30">
      <formula>AU6="yes"</formula>
    </cfRule>
    <cfRule type="expression" dxfId="96" priority="28">
      <formula>$BE6&lt;&gt;""</formula>
    </cfRule>
    <cfRule type="expression" dxfId="95" priority="24">
      <formula>OR(BF6="Indoor",BF6="Outdoor")</formula>
    </cfRule>
    <cfRule type="expression" dxfId="94" priority="34">
      <formula>OR(BF6="Indoor",BE6="Outdoor")</formula>
    </cfRule>
    <cfRule type="expression" dxfId="93" priority="18">
      <formula>$BE6&lt;&gt;""</formula>
    </cfRule>
    <cfRule type="expression" dxfId="92" priority="54">
      <formula>OR(BF6="Indoor",BE6="Outdoor")</formula>
    </cfRule>
  </conditionalFormatting>
  <conditionalFormatting sqref="BE6:BF500">
    <cfRule type="expression" dxfId="91" priority="19">
      <formula>AR6="yes"</formula>
    </cfRule>
  </conditionalFormatting>
  <conditionalFormatting sqref="BF6:BF500">
    <cfRule type="expression" dxfId="90" priority="49">
      <formula>$AR6="yes"</formula>
    </cfRule>
    <cfRule type="expression" dxfId="89" priority="52">
      <formula>AND(OR(BE6&lt;&gt;"No Release",BE6&lt;&gt;""),BF6="No Release")</formula>
    </cfRule>
    <cfRule type="expression" dxfId="88" priority="53">
      <formula>BF6&lt;&gt;""</formula>
    </cfRule>
    <cfRule type="expression" dxfId="87" priority="56">
      <formula>OR(BE6="Category 1",BE6="Category 2",BE6="Category 3",BE6="Category 4",BE6="Category 5",BE6="Category 6",BE6="Category 7")</formula>
    </cfRule>
    <cfRule type="expression" dxfId="86" priority="33">
      <formula>BF6&lt;&gt;""</formula>
    </cfRule>
    <cfRule type="expression" dxfId="85" priority="17">
      <formula>AR6="yes"</formula>
    </cfRule>
    <cfRule type="expression" dxfId="84" priority="22">
      <formula>AND(OR(BE6&lt;&gt;"No Release",BE6&lt;&gt;""),BF6="No Release")</formula>
    </cfRule>
    <cfRule type="expression" dxfId="83" priority="23">
      <formula>BF6&lt;&gt;""</formula>
    </cfRule>
    <cfRule type="expression" dxfId="82" priority="26">
      <formula>OR(BE6="Category 1",BE6="Category 2",BE6="Category 3",BE6="Category 4",BE6="Category 5",BE6="Category 6",BE6="Category 7")</formula>
    </cfRule>
    <cfRule type="expression" dxfId="81" priority="27">
      <formula>AU6="yes"</formula>
    </cfRule>
    <cfRule type="expression" dxfId="80" priority="29">
      <formula>AT6="yes"</formula>
    </cfRule>
    <cfRule type="expression" dxfId="79" priority="32">
      <formula>AND(OR(BE6&lt;&gt;"No Release",BE6&lt;&gt;""),BF6="No Release")</formula>
    </cfRule>
    <cfRule type="expression" dxfId="78" priority="36">
      <formula>OR(BE6="Category 1",BE6="Category 2",BE6="Category 3",BE6="Category 4",BE6="Category 5",BE6="Category 6",BE6="Category 7")</formula>
    </cfRule>
    <cfRule type="expression" dxfId="77" priority="41">
      <formula>$AR6="yes"</formula>
    </cfRule>
    <cfRule type="expression" dxfId="76" priority="44">
      <formula>AND(OR(BE6&lt;&gt;"No Release",BE6&lt;&gt;""),BF6="No Release")</formula>
    </cfRule>
    <cfRule type="expression" dxfId="75" priority="45">
      <formula>BF6&lt;&gt;""</formula>
    </cfRule>
    <cfRule type="expression" dxfId="74" priority="48">
      <formula>OR(BE6="Category 1",BE6="Category 2",BE6="Category 3",BE6="Category 4",BE6="Category 5",BE6="Category 6",BE6="Category 7")</formula>
    </cfRule>
  </conditionalFormatting>
  <conditionalFormatting sqref="BI6:BW500">
    <cfRule type="expression" dxfId="73" priority="237">
      <formula>$BX6="Tier 1"</formula>
    </cfRule>
  </conditionalFormatting>
  <conditionalFormatting sqref="BI7:BW500">
    <cfRule type="expression" dxfId="72" priority="258">
      <formula>$BX7="Tier 1"</formula>
    </cfRule>
  </conditionalFormatting>
  <conditionalFormatting sqref="BK6:BK500">
    <cfRule type="expression" dxfId="71" priority="731">
      <formula>AND($BL6="yes",$BK6="")</formula>
    </cfRule>
    <cfRule type="expression" dxfId="70" priority="725">
      <formula>AND($BO6="yes",$BK6="No")</formula>
    </cfRule>
    <cfRule type="expression" dxfId="69" priority="726">
      <formula>AND($BN6="yes",$BK6="No")</formula>
    </cfRule>
    <cfRule type="expression" dxfId="68" priority="727">
      <formula>AND($BM6="yes",$BK6="No")</formula>
    </cfRule>
    <cfRule type="expression" dxfId="67" priority="728">
      <formula>AND($BL6="yes",$BK6="No")</formula>
    </cfRule>
    <cfRule type="expression" dxfId="66" priority="729">
      <formula>AND($BN6="yes",$BK6="")</formula>
    </cfRule>
    <cfRule type="expression" dxfId="65" priority="730">
      <formula>AND($BM6="yes",$BK6="")</formula>
    </cfRule>
    <cfRule type="expression" dxfId="64" priority="732">
      <formula>AND($BO6="yes",$BK6="")</formula>
    </cfRule>
  </conditionalFormatting>
  <conditionalFormatting sqref="BL6:BO500">
    <cfRule type="expression" dxfId="63" priority="716">
      <formula>AND($BK6&lt;&gt;"NO",$BM6="yes")</formula>
    </cfRule>
    <cfRule type="expression" dxfId="62" priority="717">
      <formula>AND($BK6&lt;&gt;"NO",$BN6="yes")</formula>
    </cfRule>
    <cfRule type="expression" dxfId="61" priority="718">
      <formula>AND($BK6&lt;&gt;"NO",$BO6="yes")</formula>
    </cfRule>
    <cfRule type="expression" dxfId="60" priority="719">
      <formula>AND($BK6&lt;&gt;"NO",$BO6="no")</formula>
    </cfRule>
    <cfRule type="expression" dxfId="59" priority="720">
      <formula>AND($BK6&lt;&gt;"NO",$BL6="no")</formula>
    </cfRule>
    <cfRule type="expression" dxfId="58" priority="721">
      <formula>AND($BK6&lt;&gt;"NO",$BM6="no")</formula>
    </cfRule>
    <cfRule type="expression" dxfId="57" priority="722">
      <formula>AND($BK6&lt;&gt;"NO",$BN6="no")</formula>
    </cfRule>
    <cfRule type="expression" dxfId="56" priority="715">
      <formula>AND($BK6&lt;&gt;"NO",$BL6="yes")</formula>
    </cfRule>
    <cfRule type="expression" dxfId="55" priority="724">
      <formula>AND($BK6&lt;&gt;"NO",$BL6="")</formula>
    </cfRule>
    <cfRule type="expression" dxfId="54" priority="711">
      <formula>AND($BK6="",$BN6="NO")</formula>
    </cfRule>
    <cfRule type="expression" dxfId="53" priority="733">
      <formula>AND($BK6&lt;&gt;"NO",$BO6="")</formula>
    </cfRule>
    <cfRule type="expression" dxfId="52" priority="734">
      <formula>AND($BK6&lt;&gt;"NO",$BM6="")</formula>
    </cfRule>
    <cfRule type="expression" dxfId="51" priority="735">
      <formula>$BK6="NO"</formula>
    </cfRule>
    <cfRule type="expression" dxfId="50" priority="710">
      <formula>AND($BK6="",$BL6:$BO6="")</formula>
    </cfRule>
    <cfRule type="expression" dxfId="49" priority="723">
      <formula>AND($BK6&lt;&gt;"NO",$BN6="")</formula>
    </cfRule>
    <cfRule type="expression" dxfId="48" priority="714">
      <formula>AND($BK6="",$BO6="NO")</formula>
    </cfRule>
    <cfRule type="expression" dxfId="47" priority="713">
      <formula>AND($BK6="",$BL6="NO")</formula>
    </cfRule>
    <cfRule type="expression" dxfId="46" priority="712">
      <formula>AND($BK6="",$BM6="NO")</formula>
    </cfRule>
  </conditionalFormatting>
  <conditionalFormatting sqref="BT6:BT500">
    <cfRule type="expression" dxfId="45" priority="234">
      <formula>OR(BU6="Indoor",BU6="Outdoor")</formula>
    </cfRule>
    <cfRule type="expression" dxfId="44" priority="230">
      <formula>$BI6="yes"</formula>
    </cfRule>
    <cfRule type="expression" dxfId="43" priority="16">
      <formula>$BJ6="yes"</formula>
    </cfRule>
    <cfRule type="expression" dxfId="42" priority="15">
      <formula>$BT6&lt;&gt;""</formula>
    </cfRule>
  </conditionalFormatting>
  <conditionalFormatting sqref="BT7">
    <cfRule type="expression" dxfId="41" priority="246">
      <formula>OR($BL7="Yes",$BM7="Yes",$BN7="Yes",$BO7="Yes",$BP7="Yes",$BQ7="Yes",$BR7="Yes",$BS7="Yes")</formula>
    </cfRule>
  </conditionalFormatting>
  <conditionalFormatting sqref="BT7:BT500">
    <cfRule type="expression" dxfId="40" priority="657">
      <formula>$BT7&lt;&gt;""</formula>
    </cfRule>
  </conditionalFormatting>
  <conditionalFormatting sqref="BT6:BU500">
    <cfRule type="expression" dxfId="39" priority="235">
      <formula>OR($BL6="Yes",$BM6="Yes",$BN6="Yes",$BO6="Yes",$BP6="Yes",$BQ6="Yes",$BR6="Yes",$BS6="Yes")</formula>
    </cfRule>
  </conditionalFormatting>
  <conditionalFormatting sqref="BT7:BU500">
    <cfRule type="expression" dxfId="38" priority="658">
      <formula>OR($BL7="Yes",$BM7="Yes",$BN7="Yes",$BO7="Yes",$BP7="Yes",$BQ7="Yes",$BR7="Yes",$BS7="Yes")</formula>
    </cfRule>
  </conditionalFormatting>
  <conditionalFormatting sqref="BT8:BU11">
    <cfRule type="expression" dxfId="37" priority="248">
      <formula>OR($BL8="Yes",$BM8="Yes",$BN8="Yes",$BO8="Yes",$BP8="Yes",$BQ8="Yes",$BR8="Yes",$BS8="Yes")</formula>
    </cfRule>
  </conditionalFormatting>
  <conditionalFormatting sqref="BU6:BU500">
    <cfRule type="expression" dxfId="36" priority="13">
      <formula>BJ6="yes"</formula>
    </cfRule>
    <cfRule type="expression" dxfId="35" priority="12">
      <formula>AND(OR(BT6&lt;&gt;"No Release",BT6&lt;&gt;""),BU6="No Release")</formula>
    </cfRule>
    <cfRule type="expression" dxfId="34" priority="236">
      <formula>OR(BT6="Category 1",BT6="Category 2",BT6="Category 3",BT6="Category 4",BT6="Category 5",BT6="Category 6",BT6="Category 7")</formula>
    </cfRule>
    <cfRule type="expression" dxfId="33" priority="233">
      <formula>BU6&lt;&gt;""</formula>
    </cfRule>
    <cfRule type="expression" dxfId="32" priority="232">
      <formula>BI6="yes"</formula>
    </cfRule>
  </conditionalFormatting>
  <conditionalFormatting sqref="BU7:BU500">
    <cfRule type="expression" dxfId="31" priority="261">
      <formula>$BU7&lt;&gt;""</formula>
    </cfRule>
  </conditionalFormatting>
  <conditionalFormatting sqref="BV6:BV500">
    <cfRule type="expression" dxfId="30" priority="9">
      <formula>OR(BW6="Indoor",BW6="Outdoor")</formula>
    </cfRule>
    <cfRule type="expression" dxfId="29" priority="4">
      <formula>BV6&lt;&gt;""</formula>
    </cfRule>
    <cfRule type="expression" dxfId="28" priority="5">
      <formula>$BJ6="yes"</formula>
    </cfRule>
    <cfRule type="expression" dxfId="27" priority="6">
      <formula>$BI6="yes"</formula>
    </cfRule>
  </conditionalFormatting>
  <conditionalFormatting sqref="BV6:BW500">
    <cfRule type="expression" dxfId="26" priority="1">
      <formula>$BX6="Tier 1"</formula>
    </cfRule>
  </conditionalFormatting>
  <conditionalFormatting sqref="BW6:BW500">
    <cfRule type="expression" dxfId="25" priority="3">
      <formula>BI6="yes"</formula>
    </cfRule>
    <cfRule type="expression" dxfId="24" priority="11">
      <formula>OR(BV6="Category 1",BV6="Category 2",BV6="Category 3",BV6="Category 4",BV6="Category 5",BV6="Category 6",BV6="Category 7")</formula>
    </cfRule>
    <cfRule type="expression" dxfId="23" priority="2">
      <formula>AND(OR(BV6&lt;&gt;"No Release",BV6&lt;&gt;""),BW6="No Release")</formula>
    </cfRule>
    <cfRule type="expression" dxfId="22" priority="8">
      <formula>BW6&lt;&gt;""</formula>
    </cfRule>
    <cfRule type="expression" dxfId="21" priority="7">
      <formula>BJ6="yes"</formula>
    </cfRule>
  </conditionalFormatting>
  <conditionalFormatting sqref="BY6:CC500">
    <cfRule type="expression" dxfId="20" priority="4111">
      <formula>OR($BY6&lt;&gt;"",$BZ6&lt;&gt;"",$CA6&lt;&gt;"",$CB6&lt;&gt;"",$CC6&lt;&gt;"")</formula>
    </cfRule>
    <cfRule type="expression" dxfId="19" priority="4112">
      <formula>$BX6="Tier 1"</formula>
    </cfRule>
    <cfRule type="expression" dxfId="18" priority="4113">
      <formula>$BX6="Tier 2"</formula>
    </cfRule>
  </conditionalFormatting>
  <conditionalFormatting sqref="CA9:CA500">
    <cfRule type="expression" dxfId="17" priority="4163">
      <formula>AND(OR(AK9&gt;0,AL9&gt;0,AM9&gt;0,AN9&gt;0,AO9&gt;0,AP9&gt;0,AQ9="yes",AR9="yes",AS9="yes",AT9="via Downstream Destructive Device",AT9="Directly to Atmosphere",AU9="yes",AV9="yes",AW9="yes",AX9="yes",AY9="Yes",AZ9="Yes",BA9="Yes",BB9="Yes",BC9="Yes",BE9="Yes",#REF!="Yes",#REF!="Yes",#REF!="Yes",#REF!="Yes",#REF!="Yes"),$CD9&lt;&gt;"")</formula>
    </cfRule>
    <cfRule type="expression" dxfId="16" priority="4164">
      <formula>OR(AK9&gt;0,AL9&gt;0,AM9&gt;0,AN9&gt;0,AO9&gt;0,AP9&gt;0,AQ9="yes",AR9="yes",AS9="yes",AT9="via Downstream Destructive Device",AT9="Directly to Atmosphere",AU9="yes",AV9="yes",AW9="yes",AX9="yes",AY9="Yes",AZ9="Yes",BA9="Yes",BB9="Yes",BC9="Yes",BE9="Yes",#REF!="Yes",#REF!="Yes",#REF!="Yes",#REF!="Yes",#REF!="Yes")</formula>
    </cfRule>
    <cfRule type="expression" dxfId="15" priority="4165">
      <formula>BX9="Tier 2"</formula>
    </cfRule>
  </conditionalFormatting>
  <conditionalFormatting sqref="CB9:CC500">
    <cfRule type="expression" dxfId="14" priority="4172">
      <formula>AND(OR(AK9&gt;0,AL9&gt;0,AM9&gt;0,AN9&gt;0,AO9&gt;0,AP9&gt;0,AQ9="yes",AR9="yes",AS9="yes",AT9="via Downstream Destructive Device",AT9="Directly to Atmosphere",AU9="yes",AV9="yes",AW9="yes",AX9="yes",AY9="Yes",AZ9="Yes",BA9="Yes",BB9="Yes",BC9="Yes",BE9="Yes",#REF!="Yes",#REF!="Yes",#REF!="Yes",#REF!="Yes",#REF!="Yes"),$CD9&lt;&gt;"")</formula>
    </cfRule>
    <cfRule type="expression" dxfId="13" priority="4173">
      <formula>OR(AK9&gt;0,AL9&gt;0,AM9&gt;0,AN9&gt;0,AO9&gt;0,AP9&gt;0,AQ9="yes",AR9="yes",AS9="yes",AT9="via Downstream Destructive Device",AT9="Directly to Atmosphere",AU9="yes",AV9="yes",AW9="yes",AX9="yes",AY9="Yes",AZ9="Yes",BA9="Yes",BB9="Yes",BC9="Yes",BE9="Yes",#REF!="Yes",#REF!="Yes",#REF!="Yes",#REF!="Yes",#REF!="Yes")</formula>
    </cfRule>
    <cfRule type="expression" dxfId="12" priority="4174">
      <formula>BX9="Tier 2"</formula>
    </cfRule>
  </conditionalFormatting>
  <conditionalFormatting sqref="CD6:CD500">
    <cfRule type="expression" dxfId="11" priority="4169">
      <formula>AND(OR(AK6&gt;0,AL6&gt;0,AM6&gt;0,AN6&gt;0,AO6&gt;0,AP6&gt;0,AQ6="yes",AR6="yes",AS6="yes",AT6="via Downstream Destructive Device",AT6="Directly to Atmosphere",AU6="yes",AV6="yes",AW6="yes",AX6="yes",AY6="Yes",AZ6="Yes",BA6="Yes",BB6="Yes",BC6="Yes",BE6="Yes",#REF!="Yes",#REF!="Yes",#REF!="Yes",#REF!="Yes",#REF!="Yes"),$CD6&lt;&gt;"")</formula>
    </cfRule>
    <cfRule type="expression" dxfId="10" priority="4170">
      <formula>BX6="Tier 2"</formula>
    </cfRule>
  </conditionalFormatting>
  <conditionalFormatting sqref="CM5 CK5:CL500">
    <cfRule type="containsText" dxfId="9" priority="3819" operator="containsText" text="Check # of Causal Factors selected">
      <formula>NOT(ISERROR(SEARCH("Check # of Causal Factors selected",CK5)))</formula>
    </cfRule>
  </conditionalFormatting>
  <dataValidations xWindow="1716" yWindow="825" count="23">
    <dataValidation type="list" allowBlank="1" showInputMessage="1" showErrorMessage="1" sqref="BL6:BO500 AU6:AX500 BL3:BO4 AU3:AX4" xr:uid="{00000000-0002-0000-0300-000001000000}">
      <formula1>PRDsub2</formula1>
    </dataValidation>
    <dataValidation type="list" allowBlank="1" showInputMessage="1" showErrorMessage="1" sqref="BI6:BJ500 BI3:BJ4" xr:uid="{00000000-0002-0000-0300-000002000000}">
      <formula1>Fire2</formula1>
    </dataValidation>
    <dataValidation type="whole" showInputMessage="1" showErrorMessage="1" sqref="AL6:AL500 BG6:BH500 AP6:AP500 AN6:AN500 AL3:AL4 BG3:BH4 AP3:AP4 AN3:AN4" xr:uid="{00000000-0002-0000-0300-000003000000}">
      <formula1>0</formula1>
      <formula2>100000000000000</formula2>
    </dataValidation>
    <dataValidation type="list" allowBlank="1" showInputMessage="1" showErrorMessage="1" sqref="AR6:AS500 BP6:BS500 AY6:BB500 AR3:AS4 BP3:BS4 AY3:BB4" xr:uid="{00000000-0002-0000-0300-000007000000}">
      <formula1>Fire1</formula1>
    </dataValidation>
    <dataValidation type="list" allowBlank="1" showInputMessage="1" showErrorMessage="1" sqref="AQ6:AQ500 AQ3:AQ4" xr:uid="{00000000-0002-0000-0300-000008000000}">
      <formula1>Evacuation</formula1>
    </dataValidation>
    <dataValidation type="list" allowBlank="1" showInputMessage="1" showErrorMessage="1" sqref="M6:M500 M3:M4" xr:uid="{247411C2-0A4C-401D-A84B-CA432324BC0F}">
      <formula1>IF(O3="",ModeofOperation,INDIRECT("Nothing"))</formula1>
    </dataValidation>
    <dataValidation type="list" allowBlank="1" showInputMessage="1" showErrorMessage="1" sqref="W6:W500 W3:W4" xr:uid="{383A6EFA-55D1-4358-AA26-E00AAB5CA23A}">
      <formula1>MaterialType</formula1>
    </dataValidation>
    <dataValidation type="list" allowBlank="1" showInputMessage="1" showErrorMessage="1" sqref="BU6:BU500 BF3:BF4 BU3:BU4 BD3:BD4 BD6:BD501 BW6:BW500 BF6:BF500 BW3:BW4" xr:uid="{00000000-0002-0000-0300-00000D000000}">
      <formula1>InorOutdoor</formula1>
    </dataValidation>
    <dataValidation type="date" allowBlank="1" showInputMessage="1" showErrorMessage="1" error="The event date must be between January 1, 2017 and December 31, 2017." promptTitle="Event Date" prompt="Please enter the event date (must be a 2017 date)" sqref="G501" xr:uid="{00000000-0002-0000-0300-00000E000000}">
      <formula1>42736</formula1>
      <formula2>43100</formula2>
    </dataValidation>
    <dataValidation type="whole" showInputMessage="1" showErrorMessage="1" promptTitle="Days Away From Work Injuries" prompt="This number should reflect the number of work cases, not the actual days." sqref="AM6:AM500 AK6:AK500 AM3:AM4 AK3:AK4" xr:uid="{D8D1F865-A312-4238-ACEA-EDF088941D70}">
      <formula1>0</formula1>
      <formula2>100000000000000</formula2>
    </dataValidation>
    <dataValidation type="list" allowBlank="1" showInputMessage="1" showErrorMessage="1" sqref="CH6:CH500 CH3:CH4" xr:uid="{00000000-0002-0000-0300-000010000000}">
      <formula1>AFMP_Use_Only</formula1>
    </dataValidation>
    <dataValidation type="list" allowBlank="1" showInputMessage="1" showErrorMessage="1" sqref="K6:K500 K3:K4" xr:uid="{8A6F711A-0940-4B84-A977-19C092C44D4C}">
      <formula1>IF($CI3="refining",Refining,IF($CI3="Petrochemical",Petrochemical,IF($CI3="General Chemical",GeneralChem)))</formula1>
    </dataValidation>
    <dataValidation allowBlank="1" showInputMessage="1" showErrorMessage="1" promptTitle="Event Time" prompt="Time of event should be entered using a 24 hour clock." sqref="H6:H500" xr:uid="{98E7C00A-1844-4F66-950D-46C19A121D49}"/>
    <dataValidation allowBlank="1" showInputMessage="1" showErrorMessage="1" promptTitle="Helpful Tips" prompt="Do not include identifying information. Use caution when copying information from internal company sources. Use terms common to industry, spell out non-standard acronyms, use equipment names not numbers. Reviewers will not be familiar with event details. " sqref="I3:J4 I6:J500" xr:uid="{5438CE60-35A0-450A-B092-69D94D630650}"/>
    <dataValidation type="list" allowBlank="1" showInputMessage="1" showErrorMessage="1" promptTitle="PRD Consequences" prompt="Selection of Directly to Atmosphere or Via Downstream Destructive Device requires at least one PRD consequence to be selected." sqref="BK6:BK500 AT6:AT500 BK3:BK4 AT3:AT4" xr:uid="{17045CBE-CE6D-4D6A-ADBD-1794A106381C}">
      <formula1>PRDsub1</formula1>
    </dataValidation>
    <dataValidation type="list" allowBlank="1" showInputMessage="1" showErrorMessage="1" sqref="S6:S500 S3:S4" xr:uid="{35A01D39-9E97-4B13-89DF-8C1F3410EBB5}">
      <formula1>IF(AND($T3="",$U3=""),PointofRelease,INDIRECT("Nothing"))</formula1>
    </dataValidation>
    <dataValidation allowBlank="1" showErrorMessage="1" sqref="N3:N4 N7:N500 CE6:CF1048576 CD3:CE3 CD6:CD500 CD4" xr:uid="{B00DB511-F1D5-4A65-99C2-CA992721F1E9}"/>
    <dataValidation type="whole" showInputMessage="1" showErrorMessage="1" promptTitle="Third-Party Hospital Admissions" prompt="This number should reflect the number of persons admitted to the hospital, not the number of days that they remained in the hospital." sqref="AO6:AO500 AO3:AO4" xr:uid="{B633522D-6FCF-4BB9-81AD-0698D63455AA}">
      <formula1>0</formula1>
      <formula2>100000000000000</formula2>
    </dataValidation>
    <dataValidation type="list" allowBlank="1" showInputMessage="1" showErrorMessage="1" sqref="BY6:CC500 BY3:CC4" xr:uid="{7B3B3137-3FAD-4137-8C90-6F155F7EDFD6}">
      <formula1>"0,1,3,9,27"</formula1>
    </dataValidation>
    <dataValidation type="date" allowBlank="1" showInputMessage="1" showErrorMessage="1" error="The event date must be between January 1, 2024 and December 31, 2024." promptTitle="Event Date" prompt="Please enter the event date (must be a 2024 date)" sqref="G6:G500" xr:uid="{95D9AA18-BB42-4807-9557-9D2827F14F5D}">
      <formula1>45292</formula1>
      <formula2>45657</formula2>
    </dataValidation>
    <dataValidation type="list" allowBlank="1" showInputMessage="1" showErrorMessage="1" sqref="BT3:BT4 BC3:BC4 BC6:BC500 BE6:BE500" xr:uid="{522958FA-3A15-46D5-95A9-679146D65B1A}">
      <formula1>Tier1Release</formula1>
    </dataValidation>
    <dataValidation type="list" allowBlank="1" showErrorMessage="1" sqref="BE3:BE4" xr:uid="{B3101575-991D-40C6-8ADD-3B9957AE19F3}">
      <formula1>Tier1Release</formula1>
    </dataValidation>
    <dataValidation allowBlank="1" showErrorMessage="1" promptTitle="Start-up" prompt="If Start-up was selected, please indicate if it was a process-wide unit outage/turnaround or start-up of a piece of equipment (e.g., single pump, compressor, etc.)" sqref="N6" xr:uid="{76338275-1FF2-4AB4-B2B7-8423783009CD}"/>
  </dataValidations>
  <hyperlinks>
    <hyperlink ref="I2" location="'Event Description Guidance'!A1" display="'Event Description Guidance'!A1" xr:uid="{8C2BE8B1-98EB-4392-BD9E-6BB7B4D6970F}"/>
    <hyperlink ref="BE2" location="'Guidance-Multiple TRCs'!A1" display="'Guidance-Multiple TRCs'!A1" xr:uid="{FB218533-5256-4678-A5B9-B3C615083F51}"/>
    <hyperlink ref="BF2" location="'Guidance-Multiple TRCs'!A1" display="'Guidance-Multiple TRCs'!A1" xr:uid="{C75ED0BE-1541-49B2-919E-C94B192FC7D9}"/>
    <hyperlink ref="BV2" location="'Guidance-Multiple TRCs'!A1" display="'Guidance-Multiple TRCs'!A1" xr:uid="{99DFC96F-2FBB-40E5-B0C5-568FE5FBB547}"/>
    <hyperlink ref="BW2" location="'Guidance-Multiple TRCs'!A1" display="'Guidance-Multiple TRCs'!A1" xr:uid="{806AF534-E66B-4105-9576-8BC99574723F}"/>
  </hyperlinks>
  <pageMargins left="0.75" right="0.75" top="1" bottom="1" header="0.5" footer="0.5"/>
  <pageSetup scale="10" orientation="landscape" r:id="rId1"/>
  <headerFooter scaleWithDoc="0" alignWithMargins="0"/>
  <colBreaks count="1" manualBreakCount="1">
    <brk id="62" max="1048575" man="1"/>
  </colBreaks>
  <extLst>
    <ext xmlns:x14="http://schemas.microsoft.com/office/spreadsheetml/2009/9/main" uri="{CCE6A557-97BC-4b89-ADB6-D9C93CAAB3DF}">
      <x14:dataValidations xmlns:xm="http://schemas.microsoft.com/office/excel/2006/main" xWindow="1716" yWindow="825" count="14">
        <x14:dataValidation type="list" allowBlank="1" showInputMessage="1" showErrorMessage="1" xr:uid="{EFE53668-7FBC-467B-84F2-B280D5611698}">
          <x14:formula1>
            <xm:f>OFFSET(Facility_Information!$B$5,0,0,COUNTA(Facility_Information!$B:$B)-1,1)</xm:f>
          </x14:formula1>
          <xm:sqref>B6:B500</xm:sqref>
        </x14:dataValidation>
        <x14:dataValidation type="list" showInputMessage="1" showErrorMessage="1" xr:uid="{46D989F5-8852-4BF1-B13F-E48103CD7C74}">
          <x14:formula1>
            <xm:f>IF($U3="",OFFSET('PoR Detail Validation'!$B$1,MATCH($S3,'PoR Detail Validation'!$A$2:$A$74,0),0,COUNTIF('PoR Detail Validation'!$A$2:$A$75,$S3),1),INDIRECT("Nothing"))</xm:f>
          </x14:formula1>
          <xm:sqref>T6:T500 T3:T4</xm:sqref>
        </x14:dataValidation>
        <x14:dataValidation type="list" allowBlank="1" showInputMessage="1" showErrorMessage="1" xr:uid="{961FD0B9-731B-4D82-9A0F-29C3EDF6247F}">
          <x14:formula1>
            <xm:f>IF(AND(AA3="",Z3=""),Drop_downs!$M$2:$M$15,INDIRECT("Nothing"))</xm:f>
          </x14:formula1>
          <xm:sqref>Y6:Y500 AG6:AG500 AC6:AC500 Y3:Y4 AG3:AG4 AC3:AC4</xm:sqref>
        </x14:dataValidation>
        <x14:dataValidation type="list" allowBlank="1" showInputMessage="1" showErrorMessage="1" xr:uid="{83BDB0DB-18B9-49FF-BCAB-B58E35BD1719}">
          <x14:formula1>
            <xm:f>OFFSET('Causal Factors'!$E$1,MATCH($Z3,'Causal Factors'!$D$2:$D$34,0),0,COUNTIF('Causal Factors'!$D$2:$D$34,$Z3),1)</xm:f>
          </x14:formula1>
          <xm:sqref>AA6:AA500 AA3:AA4</xm:sqref>
        </x14:dataValidation>
        <x14:dataValidation type="list" allowBlank="1" showInputMessage="1" showErrorMessage="1" xr:uid="{B727BF23-18A3-426B-A31A-364501FD8F5F}">
          <x14:formula1>
            <xm:f>OFFSET('Causal Factors'!$E$1,MATCH($AD3,'Causal Factors'!$D$2:$D$34,0),0,COUNTIF('Causal Factors'!$D$2:$D$34,$AD3),1)</xm:f>
          </x14:formula1>
          <xm:sqref>AE6:AE500 AE3:AE4</xm:sqref>
        </x14:dataValidation>
        <x14:dataValidation type="list" allowBlank="1" showInputMessage="1" showErrorMessage="1" xr:uid="{6F70EB19-7619-4134-AA92-D68C5125A3F3}">
          <x14:formula1>
            <xm:f>OFFSET('Causal Factors'!$E$1,MATCH($AH3,'Causal Factors'!$D$2:$D$34,0),0,COUNTIF('Causal Factors'!$D$2:$D$34,$AH3),1)</xm:f>
          </x14:formula1>
          <xm:sqref>AI6:AI500 AI3:AI4</xm:sqref>
        </x14:dataValidation>
        <x14:dataValidation type="list" allowBlank="1" showInputMessage="1" showErrorMessage="1" xr:uid="{0545473A-0156-4E59-9AE0-076291E9CC32}">
          <x14:formula1>
            <xm:f>IF(AA3="",OFFSET('Causal Factors'!$B$1,MATCH($Y3,'Causal Factors'!$A$2:$A$86,0),0,COUNTIF('Causal Factors'!$A$2:$A$86,$Y3),1),INDIRECT("Nothing"))</xm:f>
          </x14:formula1>
          <xm:sqref>Z6:Z500 Z3:Z4</xm:sqref>
        </x14:dataValidation>
        <x14:dataValidation type="list" allowBlank="1" showInputMessage="1" showErrorMessage="1" xr:uid="{52064634-0A8E-4415-8788-ADE17BD4F5AE}">
          <x14:formula1>
            <xm:f>IF(AE3="",OFFSET('Causal Factors'!$B$1,MATCH($AC3,'Causal Factors'!$A$2:$A$86,0),0,COUNTIF('Causal Factors'!$A$2:$A$86,$AC3),1),INDIRECT("Nothing"))</xm:f>
          </x14:formula1>
          <xm:sqref>AD6:AD500 AD3:AD4</xm:sqref>
        </x14:dataValidation>
        <x14:dataValidation type="list" allowBlank="1" showInputMessage="1" showErrorMessage="1" xr:uid="{D6724F9F-130B-4384-A35C-8746A0C3C5E7}">
          <x14:formula1>
            <xm:f>IF(AI3="",OFFSET('Causal Factors'!$B$1,MATCH($AG3,'Causal Factors'!$A$2:$A$86,0),0,COUNTIF('Causal Factors'!$A$2:$A$86,$AG3),1),INDIRECT("Nothing"))</xm:f>
          </x14:formula1>
          <xm:sqref>AH6:AH500 AH3:AH4</xm:sqref>
        </x14:dataValidation>
        <x14:dataValidation type="list" allowBlank="1" showInputMessage="1" showErrorMessage="1" xr:uid="{F21EC0B0-9DAD-4EC2-845F-DD33900241AB}">
          <x14:formula1>
            <xm:f>OFFSET('PoR Detail Validation'!$E$1,MATCH($T3,'PoR Detail Validation'!$D$2:$D$189,0),0,COUNTIF('PoR Detail Validation'!$D$2:$D$189,$T3),1)</xm:f>
          </x14:formula1>
          <xm:sqref>U6:U500 U3:U4</xm:sqref>
        </x14:dataValidation>
        <x14:dataValidation type="list" allowBlank="1" showInputMessage="1" showErrorMessage="1" promptTitle="Start-up Sub-Category" prompt="Please enter the type of Start-up operation from the selected choices" xr:uid="{2F3DC8FA-4BBF-4907-B0FD-5AF2FE978FE3}">
          <x14:formula1>
            <xm:f>IF($M3="Start-up",Startup,Drop_downs!$F$26)</xm:f>
          </x14:formula1>
          <xm:sqref>Q6:Q500 Q3:Q4</xm:sqref>
        </x14:dataValidation>
        <x14:dataValidation type="list" allowBlank="1" showInputMessage="1" showErrorMessage="1" promptTitle="Normal Operations Sub-Category" prompt="Please enter the type of Normal Operation from the selected choices" xr:uid="{60215A6D-5211-430F-980D-D30F76D1197C}">
          <x14:formula1>
            <xm:f>IF($M3="Normal",Normal_Operation,Drop_downs!$F$26)</xm:f>
          </x14:formula1>
          <xm:sqref>O6:O500 O3:O4</xm:sqref>
        </x14:dataValidation>
        <x14:dataValidation type="list" allowBlank="1" showErrorMessage="1" xr:uid="{80AB5558-D026-404A-97EA-0653137A6456}">
          <x14:formula1>
            <xm:f>Drop_downs!$K$31:$K$39</xm:f>
          </x14:formula1>
          <xm:sqref>BV3:BV4</xm:sqref>
        </x14:dataValidation>
        <x14:dataValidation type="list" allowBlank="1" showInputMessage="1" showErrorMessage="1" xr:uid="{71390088-A3D6-4A66-90C3-9FFA7016EFD3}">
          <x14:formula1>
            <xm:f>Drop_downs!$K$31:$K$39</xm:f>
          </x14:formula1>
          <xm:sqref>BT6:BT500 BV6:BV500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E86AF-F25C-4F57-A52D-1C091866E88A}">
  <sheetPr>
    <tabColor theme="7" tint="0.39997558519241921"/>
  </sheetPr>
  <dimension ref="A1:AE497"/>
  <sheetViews>
    <sheetView showGridLines="0" zoomScaleNormal="100" workbookViewId="0">
      <pane xSplit="6" ySplit="2" topLeftCell="G3" activePane="bottomRight" state="frozen"/>
      <selection pane="topRight" activeCell="F1" sqref="F1"/>
      <selection pane="bottomLeft" activeCell="A3" sqref="A3"/>
      <selection pane="bottomRight" activeCell="C2" sqref="C2"/>
    </sheetView>
  </sheetViews>
  <sheetFormatPr defaultRowHeight="12.5" x14ac:dyDescent="0.25"/>
  <cols>
    <col min="1" max="1" width="1.54296875" style="186" customWidth="1"/>
    <col min="2" max="2" width="4.81640625" style="186" hidden="1" customWidth="1"/>
    <col min="3" max="4" width="14.453125" customWidth="1"/>
    <col min="5" max="5" width="9.81640625" bestFit="1" customWidth="1"/>
    <col min="6" max="6" width="11.1796875" customWidth="1"/>
    <col min="7" max="9" width="21.81640625" style="177" customWidth="1"/>
    <col min="10" max="10" width="41.81640625" style="177" customWidth="1"/>
    <col min="11" max="11" width="18.54296875" bestFit="1" customWidth="1"/>
    <col min="12" max="22" width="17.1796875" customWidth="1"/>
    <col min="23" max="23" width="16.08984375" customWidth="1"/>
    <col min="24" max="27" width="17.1796875" customWidth="1"/>
    <col min="28" max="28" width="18.54296875" bestFit="1" customWidth="1"/>
  </cols>
  <sheetData>
    <row r="1" spans="1:31" s="192" customFormat="1" ht="21" customHeight="1" x14ac:dyDescent="0.25">
      <c r="A1" s="191"/>
      <c r="B1" s="191"/>
      <c r="C1" s="398" t="s">
        <v>617</v>
      </c>
      <c r="D1" s="398"/>
      <c r="E1" s="398"/>
      <c r="F1" s="398"/>
      <c r="G1" s="399" t="s">
        <v>612</v>
      </c>
      <c r="H1" s="399"/>
      <c r="I1" s="399"/>
      <c r="J1" s="194" t="s">
        <v>616</v>
      </c>
      <c r="K1" s="193" t="s">
        <v>612</v>
      </c>
      <c r="L1" s="400" t="s">
        <v>616</v>
      </c>
      <c r="M1" s="401"/>
      <c r="N1" s="401"/>
      <c r="O1" s="402"/>
      <c r="P1" s="403" t="s">
        <v>612</v>
      </c>
      <c r="Q1" s="404"/>
      <c r="R1" s="400" t="s">
        <v>616</v>
      </c>
      <c r="S1" s="401"/>
      <c r="T1" s="401"/>
      <c r="U1" s="402"/>
      <c r="V1" s="403" t="s">
        <v>612</v>
      </c>
      <c r="W1" s="404"/>
      <c r="X1" s="400" t="s">
        <v>616</v>
      </c>
      <c r="Y1" s="401"/>
      <c r="Z1" s="401"/>
      <c r="AA1" s="402"/>
      <c r="AB1" s="193" t="s">
        <v>612</v>
      </c>
      <c r="AC1" s="185"/>
      <c r="AD1" s="185"/>
      <c r="AE1" s="185"/>
    </row>
    <row r="2" spans="1:31" s="185" customFormat="1" ht="96.5" thickBot="1" x14ac:dyDescent="0.3">
      <c r="A2" s="187"/>
      <c r="B2" s="189" t="s">
        <v>279</v>
      </c>
      <c r="C2" s="174" t="s">
        <v>280</v>
      </c>
      <c r="D2" s="174" t="s">
        <v>281</v>
      </c>
      <c r="E2" s="174" t="s">
        <v>282</v>
      </c>
      <c r="F2" s="174" t="s">
        <v>283</v>
      </c>
      <c r="G2" s="175" t="s">
        <v>602</v>
      </c>
      <c r="H2" s="175" t="s">
        <v>607</v>
      </c>
      <c r="I2" s="175" t="s">
        <v>608</v>
      </c>
      <c r="J2" s="190" t="s">
        <v>611</v>
      </c>
      <c r="K2" s="183" t="s">
        <v>288</v>
      </c>
      <c r="L2" s="174" t="s">
        <v>285</v>
      </c>
      <c r="M2" s="174" t="s">
        <v>286</v>
      </c>
      <c r="N2" s="174" t="s">
        <v>287</v>
      </c>
      <c r="O2" s="174" t="s">
        <v>613</v>
      </c>
      <c r="P2" s="175" t="s">
        <v>609</v>
      </c>
      <c r="Q2" s="175" t="s">
        <v>292</v>
      </c>
      <c r="R2" s="174" t="s">
        <v>289</v>
      </c>
      <c r="S2" s="174" t="s">
        <v>290</v>
      </c>
      <c r="T2" s="174" t="s">
        <v>291</v>
      </c>
      <c r="U2" s="174" t="s">
        <v>614</v>
      </c>
      <c r="V2" s="183" t="s">
        <v>605</v>
      </c>
      <c r="W2" s="175" t="s">
        <v>296</v>
      </c>
      <c r="X2" s="174" t="s">
        <v>293</v>
      </c>
      <c r="Y2" s="174" t="s">
        <v>294</v>
      </c>
      <c r="Z2" s="174" t="s">
        <v>295</v>
      </c>
      <c r="AA2" s="174" t="s">
        <v>615</v>
      </c>
      <c r="AB2" s="183" t="s">
        <v>604</v>
      </c>
    </row>
    <row r="3" spans="1:31" s="176" customFormat="1" ht="12" x14ac:dyDescent="0.25">
      <c r="A3" s="188"/>
      <c r="B3" s="188">
        <v>1</v>
      </c>
      <c r="C3" s="178" t="str">
        <f>_xlfn.XLOOKUP($B3,Event_and_Consequence!$CL:$CL,Event_and_Consequence!B:B,"",0,1)</f>
        <v/>
      </c>
      <c r="D3" s="179" t="str">
        <f>IF($C3="","",_xlfn.XLOOKUP(C3,Facility_Information!B:B,Facility_Information!O:O,,0,1))</f>
        <v/>
      </c>
      <c r="E3" s="180" t="str">
        <f>IF($C3="","",_xlfn.XLOOKUP($B3,Event_and_Consequence!$CL:$CL,Event_and_Consequence!G:G,"",0,1))</f>
        <v/>
      </c>
      <c r="F3" s="181" t="str">
        <f>IF($C3="","",_xlfn.XLOOKUP($B3,Event_and_Consequence!$CL:$CL,Event_and_Consequence!H:H,"",0,1))</f>
        <v/>
      </c>
      <c r="G3" s="184"/>
      <c r="H3" s="184"/>
      <c r="I3" s="184"/>
      <c r="J3" s="179" t="str">
        <f>IF($C3="","",_xlfn.XLOOKUP($B3,Event_and_Consequence!$CL:$CL,Event_and_Consequence!I:I,"",0,1))</f>
        <v/>
      </c>
      <c r="K3" s="184"/>
      <c r="L3" s="179" t="str">
        <f>IF($C3="","",IF(_xlfn.XLOOKUP($B3,Event_and_Consequence!$CL:$CL,Event_and_Consequence!Y:Y,"",0,1)&lt;&gt;"",_xlfn.XLOOKUP($B3,Event_and_Consequence!$CL:$CL,Event_and_Consequence!Y:Y,"",0,1),""))</f>
        <v/>
      </c>
      <c r="M3" s="179" t="str">
        <f>IF($C3="","",IF(_xlfn.XLOOKUP($B3,Event_and_Consequence!$CL:$CL,Event_and_Consequence!Z:Z,"",0,1)&lt;&gt;"",_xlfn.XLOOKUP($B3,Event_and_Consequence!$CL:$CL,Event_and_Consequence!Z:Z,"",0,1),""))</f>
        <v/>
      </c>
      <c r="N3" s="179" t="str">
        <f>IF($C3="","",IF(_xlfn.XLOOKUP($B3,Event_and_Consequence!$CL:$CL,Event_and_Consequence!AA:AA,"",0,1)&lt;&gt;"",_xlfn.XLOOKUP($B3,Event_and_Consequence!$CL:$CL,Event_and_Consequence!AA:AA,"",0,1),""))</f>
        <v/>
      </c>
      <c r="O3" s="179" t="str">
        <f>IF($C3="","",IF(_xlfn.XLOOKUP($B3,Event_and_Consequence!$CL:$CL,Event_and_Consequence!AB:AB,"",0,1)&lt;&gt;"",_xlfn.XLOOKUP($B3,Event_and_Consequence!$CL:$CL,Event_and_Consequence!AB:AB,"",0,1),""))</f>
        <v/>
      </c>
      <c r="P3" s="184"/>
      <c r="Q3" s="184"/>
      <c r="R3" s="179" t="str">
        <f>IF($C3="","",IF(_xlfn.XLOOKUP($B3,Event_and_Consequence!$CL:$CL,Event_and_Consequence!AC:AC,"",0,1)&lt;&gt;"",_xlfn.XLOOKUP($B3,Event_and_Consequence!$CL:$CL,Event_and_Consequence!AC:AC,"",0,1),""))</f>
        <v/>
      </c>
      <c r="S3" s="179" t="str">
        <f>IF($C3="","",IF(_xlfn.XLOOKUP($B3,Event_and_Consequence!$CL:$CL,Event_and_Consequence!AD:AD,"",0,1)&lt;&gt;"",_xlfn.XLOOKUP($B3,Event_and_Consequence!$CL:$CL,Event_and_Consequence!AD:AD,"",0,1),""))</f>
        <v/>
      </c>
      <c r="T3" s="179" t="str">
        <f>IF($C3="","",IF(_xlfn.XLOOKUP($B3,Event_and_Consequence!$CL:$CL,Event_and_Consequence!AE:AE,"",0,1)&lt;&gt;"",_xlfn.XLOOKUP($B3,Event_and_Consequence!$CL:$CL,Event_and_Consequence!AE:AE,"",0,1),""))</f>
        <v/>
      </c>
      <c r="U3" s="179" t="str">
        <f>IF($C3="","",IF(_xlfn.XLOOKUP($B3,Event_and_Consequence!$CL:$CL,Event_and_Consequence!AF:AF,"",0,1)&lt;&gt;"",_xlfn.XLOOKUP($B3,Event_and_Consequence!$CL:$CL,Event_and_Consequence!AF:AF,"",0,1),""))</f>
        <v/>
      </c>
      <c r="V3" s="184"/>
      <c r="W3" s="184"/>
      <c r="X3" s="179" t="str">
        <f>IF($C3="","",IF(_xlfn.XLOOKUP($B3,Event_and_Consequence!$CL:$CL,Event_and_Consequence!AG:AG,"",0,1)&lt;&gt;"",_xlfn.XLOOKUP($B3,Event_and_Consequence!$CL:$CL,Event_and_Consequence!AG:AG,"",0,1),""))</f>
        <v/>
      </c>
      <c r="Y3" s="179" t="str">
        <f>IF($C3="","",IF(_xlfn.XLOOKUP($B3,Event_and_Consequence!$CL:$CL,Event_and_Consequence!AH:AH,"",0,1)&lt;&gt;"",_xlfn.XLOOKUP($B3,Event_and_Consequence!$CL:$CL,Event_and_Consequence!AH:AH,"",0,1),""))</f>
        <v/>
      </c>
      <c r="Z3" s="179" t="str">
        <f>IF($C3="","",IF(_xlfn.XLOOKUP($B3,Event_and_Consequence!$CL:$CL,Event_and_Consequence!AI:AI,"",0,1)&lt;&gt;"",_xlfn.XLOOKUP($B3,Event_and_Consequence!$CL:$CL,Event_and_Consequence!AI:AI,"",0,1),""))</f>
        <v/>
      </c>
      <c r="AA3" s="179" t="str">
        <f>IF($C3="","",IF(_xlfn.XLOOKUP($B3,Event_and_Consequence!$CL:$CL,Event_and_Consequence!AJ:AJ,"",0,1)&lt;&gt;"",_xlfn.XLOOKUP($B3,Event_and_Consequence!$CL:$CL,Event_and_Consequence!AJ:AJ,"",0,1),""))</f>
        <v/>
      </c>
      <c r="AB3" s="184"/>
    </row>
    <row r="4" spans="1:31" s="176" customFormat="1" ht="12" x14ac:dyDescent="0.25">
      <c r="A4" s="188"/>
      <c r="B4" s="188">
        <v>2</v>
      </c>
      <c r="C4" s="178" t="str">
        <f>_xlfn.XLOOKUP($B4,Event_and_Consequence!$CL:$CL,Event_and_Consequence!B:B,"",0,1)</f>
        <v/>
      </c>
      <c r="D4" s="179" t="str">
        <f>IF($C4="","",_xlfn.XLOOKUP(C4,Facility_Information!B:B,Facility_Information!O:O,,0,1))</f>
        <v/>
      </c>
      <c r="E4" s="180" t="str">
        <f>IF($C4="","",_xlfn.XLOOKUP($B4,Event_and_Consequence!$CL:$CL,Event_and_Consequence!G:G,"",0,1))</f>
        <v/>
      </c>
      <c r="F4" s="181" t="str">
        <f>IF($C4="","",_xlfn.XLOOKUP($B4,Event_and_Consequence!$CL:$CL,Event_and_Consequence!H:H,"",0,1))</f>
        <v/>
      </c>
      <c r="G4" s="184"/>
      <c r="H4" s="184"/>
      <c r="I4" s="184"/>
      <c r="J4" s="179" t="str">
        <f>IF($C4="","",_xlfn.XLOOKUP($B4,Event_and_Consequence!$CL:$CL,Event_and_Consequence!I:I,"",0,1))</f>
        <v/>
      </c>
      <c r="K4" s="184"/>
      <c r="L4" s="179" t="str">
        <f>IF($C4="","",IF(_xlfn.XLOOKUP($B4,Event_and_Consequence!$CL:$CL,Event_and_Consequence!Y:Y,"",0,1)&lt;&gt;"",_xlfn.XLOOKUP($B4,Event_and_Consequence!$CL:$CL,Event_and_Consequence!Y:Y,"",0,1),""))</f>
        <v/>
      </c>
      <c r="M4" s="179" t="str">
        <f>IF($C4="","",IF(_xlfn.XLOOKUP($B4,Event_and_Consequence!$CL:$CL,Event_and_Consequence!Z:Z,"",0,1)&lt;&gt;"",_xlfn.XLOOKUP($B4,Event_and_Consequence!$CL:$CL,Event_and_Consequence!Z:Z,"",0,1),""))</f>
        <v/>
      </c>
      <c r="N4" s="179" t="str">
        <f>IF($C4="","",IF(_xlfn.XLOOKUP($B4,Event_and_Consequence!$CL:$CL,Event_and_Consequence!AA:AA,"",0,1)&lt;&gt;"",_xlfn.XLOOKUP($B4,Event_and_Consequence!$CL:$CL,Event_and_Consequence!AA:AA,"",0,1),""))</f>
        <v/>
      </c>
      <c r="O4" s="179" t="str">
        <f>IF($C4="","",IF(_xlfn.XLOOKUP($B4,Event_and_Consequence!$CL:$CL,Event_and_Consequence!AB:AB,"",0,1)&lt;&gt;"",_xlfn.XLOOKUP($B4,Event_and_Consequence!$CL:$CL,Event_and_Consequence!AB:AB,"",0,1),""))</f>
        <v/>
      </c>
      <c r="P4" s="184"/>
      <c r="Q4" s="184"/>
      <c r="R4" s="179" t="str">
        <f>IF($C4="","",IF(_xlfn.XLOOKUP($B4,Event_and_Consequence!$CL:$CL,Event_and_Consequence!AC:AC,"",0,1)&lt;&gt;"",_xlfn.XLOOKUP($B4,Event_and_Consequence!$CL:$CL,Event_and_Consequence!AC:AC,"",0,1),""))</f>
        <v/>
      </c>
      <c r="S4" s="179" t="str">
        <f>IF($C4="","",IF(_xlfn.XLOOKUP($B4,Event_and_Consequence!$CL:$CL,Event_and_Consequence!AD:AD,"",0,1)&lt;&gt;"",_xlfn.XLOOKUP($B4,Event_and_Consequence!$CL:$CL,Event_and_Consequence!AD:AD,"",0,1),""))</f>
        <v/>
      </c>
      <c r="T4" s="179" t="str">
        <f>IF($C4="","",IF(_xlfn.XLOOKUP($B4,Event_and_Consequence!$CL:$CL,Event_and_Consequence!AE:AE,"",0,1)&lt;&gt;"",_xlfn.XLOOKUP($B4,Event_and_Consequence!$CL:$CL,Event_and_Consequence!AE:AE,"",0,1),""))</f>
        <v/>
      </c>
      <c r="U4" s="179" t="str">
        <f>IF($C4="","",IF(_xlfn.XLOOKUP($B4,Event_and_Consequence!$CL:$CL,Event_and_Consequence!AF:AF,"",0,1)&lt;&gt;"",_xlfn.XLOOKUP($B4,Event_and_Consequence!$CL:$CL,Event_and_Consequence!AF:AF,"",0,1),""))</f>
        <v/>
      </c>
      <c r="V4" s="184"/>
      <c r="W4" s="184"/>
      <c r="X4" s="179" t="str">
        <f>IF($C4="","",IF(_xlfn.XLOOKUP($B4,Event_and_Consequence!$CL:$CL,Event_and_Consequence!AG:AG,"",0,1)&lt;&gt;"",_xlfn.XLOOKUP($B4,Event_and_Consequence!$CL:$CL,Event_and_Consequence!AG:AG,"",0,1),""))</f>
        <v/>
      </c>
      <c r="Y4" s="179" t="str">
        <f>IF($C4="","",IF(_xlfn.XLOOKUP($B4,Event_and_Consequence!$CL:$CL,Event_and_Consequence!AH:AH,"",0,1)&lt;&gt;"",_xlfn.XLOOKUP($B4,Event_and_Consequence!$CL:$CL,Event_and_Consequence!AH:AH,"",0,1),""))</f>
        <v/>
      </c>
      <c r="Z4" s="179" t="str">
        <f>IF($C4="","",IF(_xlfn.XLOOKUP($B4,Event_and_Consequence!$CL:$CL,Event_and_Consequence!AI:AI,"",0,1)&lt;&gt;"",_xlfn.XLOOKUP($B4,Event_and_Consequence!$CL:$CL,Event_and_Consequence!AI:AI,"",0,1),""))</f>
        <v/>
      </c>
      <c r="AA4" s="179" t="str">
        <f>IF($C4="","",IF(_xlfn.XLOOKUP($B4,Event_and_Consequence!$CL:$CL,Event_and_Consequence!AJ:AJ,"",0,1)&lt;&gt;"",_xlfn.XLOOKUP($B4,Event_and_Consequence!$CL:$CL,Event_and_Consequence!AJ:AJ,"",0,1),""))</f>
        <v/>
      </c>
      <c r="AB4" s="184"/>
    </row>
    <row r="5" spans="1:31" s="176" customFormat="1" ht="12" x14ac:dyDescent="0.25">
      <c r="A5" s="188"/>
      <c r="B5" s="188">
        <v>3</v>
      </c>
      <c r="C5" s="178" t="str">
        <f>_xlfn.XLOOKUP($B5,Event_and_Consequence!$CL:$CL,Event_and_Consequence!B:B,"",0,1)</f>
        <v/>
      </c>
      <c r="D5" s="179" t="str">
        <f>IF($C5="","",_xlfn.XLOOKUP(C5,Facility_Information!B:B,Facility_Information!O:O,,0,1))</f>
        <v/>
      </c>
      <c r="E5" s="180" t="str">
        <f>IF($C5="","",_xlfn.XLOOKUP($B5,Event_and_Consequence!$CL:$CL,Event_and_Consequence!G:G,"",0,1))</f>
        <v/>
      </c>
      <c r="F5" s="181" t="str">
        <f>IF($C5="","",_xlfn.XLOOKUP($B5,Event_and_Consequence!$CL:$CL,Event_and_Consequence!H:H,"",0,1))</f>
        <v/>
      </c>
      <c r="G5" s="184"/>
      <c r="H5" s="184"/>
      <c r="I5" s="184"/>
      <c r="J5" s="179" t="str">
        <f>IF($C5="","",_xlfn.XLOOKUP($B5,Event_and_Consequence!$CL:$CL,Event_and_Consequence!I:I,"",0,1))</f>
        <v/>
      </c>
      <c r="K5" s="184"/>
      <c r="L5" s="179" t="str">
        <f>IF($C5="","",IF(_xlfn.XLOOKUP($B5,Event_and_Consequence!$CL:$CL,Event_and_Consequence!Y:Y,"",0,1)&lt;&gt;"",_xlfn.XLOOKUP($B5,Event_and_Consequence!$CL:$CL,Event_and_Consequence!Y:Y,"",0,1),""))</f>
        <v/>
      </c>
      <c r="M5" s="179" t="str">
        <f>IF($C5="","",IF(_xlfn.XLOOKUP($B5,Event_and_Consequence!$CL:$CL,Event_and_Consequence!Z:Z,"",0,1)&lt;&gt;"",_xlfn.XLOOKUP($B5,Event_and_Consequence!$CL:$CL,Event_and_Consequence!Z:Z,"",0,1),""))</f>
        <v/>
      </c>
      <c r="N5" s="179" t="str">
        <f>IF($C5="","",IF(_xlfn.XLOOKUP($B5,Event_and_Consequence!$CL:$CL,Event_and_Consequence!AA:AA,"",0,1)&lt;&gt;"",_xlfn.XLOOKUP($B5,Event_and_Consequence!$CL:$CL,Event_and_Consequence!AA:AA,"",0,1),""))</f>
        <v/>
      </c>
      <c r="O5" s="179" t="str">
        <f>IF($C5="","",IF(_xlfn.XLOOKUP($B5,Event_and_Consequence!$CL:$CL,Event_and_Consequence!AB:AB,"",0,1)&lt;&gt;"",_xlfn.XLOOKUP($B5,Event_and_Consequence!$CL:$CL,Event_and_Consequence!AB:AB,"",0,1),""))</f>
        <v/>
      </c>
      <c r="P5" s="184"/>
      <c r="Q5" s="184"/>
      <c r="R5" s="179" t="str">
        <f>IF($C5="","",IF(_xlfn.XLOOKUP($B5,Event_and_Consequence!$CL:$CL,Event_and_Consequence!AC:AC,"",0,1)&lt;&gt;"",_xlfn.XLOOKUP($B5,Event_and_Consequence!$CL:$CL,Event_and_Consequence!AC:AC,"",0,1),""))</f>
        <v/>
      </c>
      <c r="S5" s="179" t="str">
        <f>IF($C5="","",IF(_xlfn.XLOOKUP($B5,Event_and_Consequence!$CL:$CL,Event_and_Consequence!AD:AD,"",0,1)&lt;&gt;"",_xlfn.XLOOKUP($B5,Event_and_Consequence!$CL:$CL,Event_and_Consequence!AD:AD,"",0,1),""))</f>
        <v/>
      </c>
      <c r="T5" s="179" t="str">
        <f>IF($C5="","",IF(_xlfn.XLOOKUP($B5,Event_and_Consequence!$CL:$CL,Event_and_Consequence!AE:AE,"",0,1)&lt;&gt;"",_xlfn.XLOOKUP($B5,Event_and_Consequence!$CL:$CL,Event_and_Consequence!AE:AE,"",0,1),""))</f>
        <v/>
      </c>
      <c r="U5" s="179" t="str">
        <f>IF($C5="","",IF(_xlfn.XLOOKUP($B5,Event_and_Consequence!$CL:$CL,Event_and_Consequence!AF:AF,"",0,1)&lt;&gt;"",_xlfn.XLOOKUP($B5,Event_and_Consequence!$CL:$CL,Event_and_Consequence!AF:AF,"",0,1),""))</f>
        <v/>
      </c>
      <c r="V5" s="184"/>
      <c r="W5" s="184"/>
      <c r="X5" s="179" t="str">
        <f>IF($C5="","",IF(_xlfn.XLOOKUP($B5,Event_and_Consequence!$CL:$CL,Event_and_Consequence!AG:AG,"",0,1)&lt;&gt;"",_xlfn.XLOOKUP($B5,Event_and_Consequence!$CL:$CL,Event_and_Consequence!AG:AG,"",0,1),""))</f>
        <v/>
      </c>
      <c r="Y5" s="179" t="str">
        <f>IF($C5="","",IF(_xlfn.XLOOKUP($B5,Event_and_Consequence!$CL:$CL,Event_and_Consequence!AH:AH,"",0,1)&lt;&gt;"",_xlfn.XLOOKUP($B5,Event_and_Consequence!$CL:$CL,Event_and_Consequence!AH:AH,"",0,1),""))</f>
        <v/>
      </c>
      <c r="Z5" s="179" t="str">
        <f>IF($C5="","",IF(_xlfn.XLOOKUP($B5,Event_and_Consequence!$CL:$CL,Event_and_Consequence!AI:AI,"",0,1)&lt;&gt;"",_xlfn.XLOOKUP($B5,Event_and_Consequence!$CL:$CL,Event_and_Consequence!AI:AI,"",0,1),""))</f>
        <v/>
      </c>
      <c r="AA5" s="179" t="str">
        <f>IF($C5="","",IF(_xlfn.XLOOKUP($B5,Event_and_Consequence!$CL:$CL,Event_and_Consequence!AJ:AJ,"",0,1)&lt;&gt;"",_xlfn.XLOOKUP($B5,Event_and_Consequence!$CL:$CL,Event_and_Consequence!AJ:AJ,"",0,1),""))</f>
        <v/>
      </c>
      <c r="AB5" s="184"/>
    </row>
    <row r="6" spans="1:31" s="176" customFormat="1" ht="12" x14ac:dyDescent="0.25">
      <c r="A6" s="188"/>
      <c r="B6" s="188">
        <v>4</v>
      </c>
      <c r="C6" s="178" t="str">
        <f>_xlfn.XLOOKUP($B6,Event_and_Consequence!$CL:$CL,Event_and_Consequence!B:B,"",0,1)</f>
        <v/>
      </c>
      <c r="D6" s="179" t="str">
        <f>IF($C6="","",_xlfn.XLOOKUP(C6,Facility_Information!B:B,Facility_Information!O:O,,0,1))</f>
        <v/>
      </c>
      <c r="E6" s="180" t="str">
        <f>IF($C6="","",_xlfn.XLOOKUP($B6,Event_and_Consequence!$CL:$CL,Event_and_Consequence!G:G,"",0,1))</f>
        <v/>
      </c>
      <c r="F6" s="181" t="str">
        <f>IF($C6="","",_xlfn.XLOOKUP($B6,Event_and_Consequence!$CL:$CL,Event_and_Consequence!H:H,"",0,1))</f>
        <v/>
      </c>
      <c r="G6" s="184"/>
      <c r="H6" s="184"/>
      <c r="I6" s="184"/>
      <c r="J6" s="179" t="str">
        <f>IF($C6="","",_xlfn.XLOOKUP($B6,Event_and_Consequence!$CL:$CL,Event_and_Consequence!I:I,"",0,1))</f>
        <v/>
      </c>
      <c r="K6" s="184"/>
      <c r="L6" s="179" t="str">
        <f>IF($C6="","",IF(_xlfn.XLOOKUP($B6,Event_and_Consequence!$CL:$CL,Event_and_Consequence!Y:Y,"",0,1)&lt;&gt;"",_xlfn.XLOOKUP($B6,Event_and_Consequence!$CL:$CL,Event_and_Consequence!Y:Y,"",0,1),""))</f>
        <v/>
      </c>
      <c r="M6" s="179" t="str">
        <f>IF($C6="","",IF(_xlfn.XLOOKUP($B6,Event_and_Consequence!$CL:$CL,Event_and_Consequence!Z:Z,"",0,1)&lt;&gt;"",_xlfn.XLOOKUP($B6,Event_and_Consequence!$CL:$CL,Event_and_Consequence!Z:Z,"",0,1),""))</f>
        <v/>
      </c>
      <c r="N6" s="179" t="str">
        <f>IF($C6="","",IF(_xlfn.XLOOKUP($B6,Event_and_Consequence!$CL:$CL,Event_and_Consequence!AA:AA,"",0,1)&lt;&gt;"",_xlfn.XLOOKUP($B6,Event_and_Consequence!$CL:$CL,Event_and_Consequence!AA:AA,"",0,1),""))</f>
        <v/>
      </c>
      <c r="O6" s="179" t="str">
        <f>IF($C6="","",IF(_xlfn.XLOOKUP($B6,Event_and_Consequence!$CL:$CL,Event_and_Consequence!AB:AB,"",0,1)&lt;&gt;"",_xlfn.XLOOKUP($B6,Event_and_Consequence!$CL:$CL,Event_and_Consequence!AB:AB,"",0,1),""))</f>
        <v/>
      </c>
      <c r="P6" s="184"/>
      <c r="Q6" s="184"/>
      <c r="R6" s="179" t="str">
        <f>IF($C6="","",IF(_xlfn.XLOOKUP($B6,Event_and_Consequence!$CL:$CL,Event_and_Consequence!AC:AC,"",0,1)&lt;&gt;"",_xlfn.XLOOKUP($B6,Event_and_Consequence!$CL:$CL,Event_and_Consequence!AC:AC,"",0,1),""))</f>
        <v/>
      </c>
      <c r="S6" s="179" t="str">
        <f>IF($C6="","",IF(_xlfn.XLOOKUP($B6,Event_and_Consequence!$CL:$CL,Event_and_Consequence!AD:AD,"",0,1)&lt;&gt;"",_xlfn.XLOOKUP($B6,Event_and_Consequence!$CL:$CL,Event_and_Consequence!AD:AD,"",0,1),""))</f>
        <v/>
      </c>
      <c r="T6" s="179" t="str">
        <f>IF($C6="","",IF(_xlfn.XLOOKUP($B6,Event_and_Consequence!$CL:$CL,Event_and_Consequence!AE:AE,"",0,1)&lt;&gt;"",_xlfn.XLOOKUP($B6,Event_and_Consequence!$CL:$CL,Event_and_Consequence!AE:AE,"",0,1),""))</f>
        <v/>
      </c>
      <c r="U6" s="179" t="str">
        <f>IF($C6="","",IF(_xlfn.XLOOKUP($B6,Event_and_Consequence!$CL:$CL,Event_and_Consequence!AF:AF,"",0,1)&lt;&gt;"",_xlfn.XLOOKUP($B6,Event_and_Consequence!$CL:$CL,Event_and_Consequence!AF:AF,"",0,1),""))</f>
        <v/>
      </c>
      <c r="V6" s="184"/>
      <c r="W6" s="184"/>
      <c r="X6" s="179" t="str">
        <f>IF($C6="","",IF(_xlfn.XLOOKUP($B6,Event_and_Consequence!$CL:$CL,Event_and_Consequence!AG:AG,"",0,1)&lt;&gt;"",_xlfn.XLOOKUP($B6,Event_and_Consequence!$CL:$CL,Event_and_Consequence!AG:AG,"",0,1),""))</f>
        <v/>
      </c>
      <c r="Y6" s="179" t="str">
        <f>IF($C6="","",IF(_xlfn.XLOOKUP($B6,Event_and_Consequence!$CL:$CL,Event_and_Consequence!AH:AH,"",0,1)&lt;&gt;"",_xlfn.XLOOKUP($B6,Event_and_Consequence!$CL:$CL,Event_and_Consequence!AH:AH,"",0,1),""))</f>
        <v/>
      </c>
      <c r="Z6" s="179" t="str">
        <f>IF($C6="","",IF(_xlfn.XLOOKUP($B6,Event_and_Consequence!$CL:$CL,Event_and_Consequence!AI:AI,"",0,1)&lt;&gt;"",_xlfn.XLOOKUP($B6,Event_and_Consequence!$CL:$CL,Event_and_Consequence!AI:AI,"",0,1),""))</f>
        <v/>
      </c>
      <c r="AA6" s="179" t="str">
        <f>IF($C6="","",IF(_xlfn.XLOOKUP($B6,Event_and_Consequence!$CL:$CL,Event_and_Consequence!AJ:AJ,"",0,1)&lt;&gt;"",_xlfn.XLOOKUP($B6,Event_and_Consequence!$CL:$CL,Event_and_Consequence!AJ:AJ,"",0,1),""))</f>
        <v/>
      </c>
      <c r="AB6" s="184"/>
    </row>
    <row r="7" spans="1:31" s="176" customFormat="1" ht="12" x14ac:dyDescent="0.25">
      <c r="A7" s="188"/>
      <c r="B7" s="188">
        <v>5</v>
      </c>
      <c r="C7" s="178" t="str">
        <f>_xlfn.XLOOKUP($B7,Event_and_Consequence!$CL:$CL,Event_and_Consequence!B:B,"",0,1)</f>
        <v/>
      </c>
      <c r="D7" s="179" t="str">
        <f>IF($C7="","",_xlfn.XLOOKUP(C7,Facility_Information!B:B,Facility_Information!O:O,,0,1))</f>
        <v/>
      </c>
      <c r="E7" s="180" t="str">
        <f>IF($C7="","",_xlfn.XLOOKUP($B7,Event_and_Consequence!$CL:$CL,Event_and_Consequence!G:G,"",0,1))</f>
        <v/>
      </c>
      <c r="F7" s="181" t="str">
        <f>IF($C7="","",_xlfn.XLOOKUP($B7,Event_and_Consequence!$CL:$CL,Event_and_Consequence!H:H,"",0,1))</f>
        <v/>
      </c>
      <c r="G7" s="184"/>
      <c r="H7" s="184"/>
      <c r="I7" s="184"/>
      <c r="J7" s="179" t="str">
        <f>IF($C7="","",_xlfn.XLOOKUP($B7,Event_and_Consequence!$CL:$CL,Event_and_Consequence!I:I,"",0,1))</f>
        <v/>
      </c>
      <c r="K7" s="184"/>
      <c r="L7" s="179" t="str">
        <f>IF($C7="","",IF(_xlfn.XLOOKUP($B7,Event_and_Consequence!$CL:$CL,Event_and_Consequence!Y:Y,"",0,1)&lt;&gt;"",_xlfn.XLOOKUP($B7,Event_and_Consequence!$CL:$CL,Event_and_Consequence!Y:Y,"",0,1),""))</f>
        <v/>
      </c>
      <c r="M7" s="179" t="str">
        <f>IF($C7="","",IF(_xlfn.XLOOKUP($B7,Event_and_Consequence!$CL:$CL,Event_and_Consequence!Z:Z,"",0,1)&lt;&gt;"",_xlfn.XLOOKUP($B7,Event_and_Consequence!$CL:$CL,Event_and_Consequence!Z:Z,"",0,1),""))</f>
        <v/>
      </c>
      <c r="N7" s="179" t="str">
        <f>IF($C7="","",IF(_xlfn.XLOOKUP($B7,Event_and_Consequence!$CL:$CL,Event_and_Consequence!AA:AA,"",0,1)&lt;&gt;"",_xlfn.XLOOKUP($B7,Event_and_Consequence!$CL:$CL,Event_and_Consequence!AA:AA,"",0,1),""))</f>
        <v/>
      </c>
      <c r="O7" s="179" t="str">
        <f>IF($C7="","",IF(_xlfn.XLOOKUP($B7,Event_and_Consequence!$CL:$CL,Event_and_Consequence!AB:AB,"",0,1)&lt;&gt;"",_xlfn.XLOOKUP($B7,Event_and_Consequence!$CL:$CL,Event_and_Consequence!AB:AB,"",0,1),""))</f>
        <v/>
      </c>
      <c r="P7" s="184"/>
      <c r="Q7" s="184"/>
      <c r="R7" s="179" t="str">
        <f>IF($C7="","",IF(_xlfn.XLOOKUP($B7,Event_and_Consequence!$CL:$CL,Event_and_Consequence!AC:AC,"",0,1)&lt;&gt;"",_xlfn.XLOOKUP($B7,Event_and_Consequence!$CL:$CL,Event_and_Consequence!AC:AC,"",0,1),""))</f>
        <v/>
      </c>
      <c r="S7" s="179" t="str">
        <f>IF($C7="","",IF(_xlfn.XLOOKUP($B7,Event_and_Consequence!$CL:$CL,Event_and_Consequence!AD:AD,"",0,1)&lt;&gt;"",_xlfn.XLOOKUP($B7,Event_and_Consequence!$CL:$CL,Event_and_Consequence!AD:AD,"",0,1),""))</f>
        <v/>
      </c>
      <c r="T7" s="179" t="str">
        <f>IF($C7="","",IF(_xlfn.XLOOKUP($B7,Event_and_Consequence!$CL:$CL,Event_and_Consequence!AE:AE,"",0,1)&lt;&gt;"",_xlfn.XLOOKUP($B7,Event_and_Consequence!$CL:$CL,Event_and_Consequence!AE:AE,"",0,1),""))</f>
        <v/>
      </c>
      <c r="U7" s="179" t="str">
        <f>IF($C7="","",IF(_xlfn.XLOOKUP($B7,Event_and_Consequence!$CL:$CL,Event_and_Consequence!AF:AF,"",0,1)&lt;&gt;"",_xlfn.XLOOKUP($B7,Event_and_Consequence!$CL:$CL,Event_and_Consequence!AF:AF,"",0,1),""))</f>
        <v/>
      </c>
      <c r="V7" s="184"/>
      <c r="W7" s="184"/>
      <c r="X7" s="179" t="str">
        <f>IF($C7="","",IF(_xlfn.XLOOKUP($B7,Event_and_Consequence!$CL:$CL,Event_and_Consequence!AG:AG,"",0,1)&lt;&gt;"",_xlfn.XLOOKUP($B7,Event_and_Consequence!$CL:$CL,Event_and_Consequence!AG:AG,"",0,1),""))</f>
        <v/>
      </c>
      <c r="Y7" s="179" t="str">
        <f>IF($C7="","",IF(_xlfn.XLOOKUP($B7,Event_and_Consequence!$CL:$CL,Event_and_Consequence!AH:AH,"",0,1)&lt;&gt;"",_xlfn.XLOOKUP($B7,Event_and_Consequence!$CL:$CL,Event_and_Consequence!AH:AH,"",0,1),""))</f>
        <v/>
      </c>
      <c r="Z7" s="179" t="str">
        <f>IF($C7="","",IF(_xlfn.XLOOKUP($B7,Event_and_Consequence!$CL:$CL,Event_and_Consequence!AI:AI,"",0,1)&lt;&gt;"",_xlfn.XLOOKUP($B7,Event_and_Consequence!$CL:$CL,Event_and_Consequence!AI:AI,"",0,1),""))</f>
        <v/>
      </c>
      <c r="AA7" s="179" t="str">
        <f>IF($C7="","",IF(_xlfn.XLOOKUP($B7,Event_and_Consequence!$CL:$CL,Event_and_Consequence!AJ:AJ,"",0,1)&lt;&gt;"",_xlfn.XLOOKUP($B7,Event_and_Consequence!$CL:$CL,Event_and_Consequence!AJ:AJ,"",0,1),""))</f>
        <v/>
      </c>
      <c r="AB7" s="184"/>
    </row>
    <row r="8" spans="1:31" s="176" customFormat="1" ht="12" x14ac:dyDescent="0.25">
      <c r="A8" s="188"/>
      <c r="B8" s="188">
        <v>6</v>
      </c>
      <c r="C8" s="178" t="str">
        <f>_xlfn.XLOOKUP($B8,Event_and_Consequence!$CL:$CL,Event_and_Consequence!B:B,"",0,1)</f>
        <v/>
      </c>
      <c r="D8" s="179" t="str">
        <f>IF($C8="","",_xlfn.XLOOKUP(C8,Facility_Information!B:B,Facility_Information!O:O,,0,1))</f>
        <v/>
      </c>
      <c r="E8" s="180" t="str">
        <f>IF($C8="","",_xlfn.XLOOKUP($B8,Event_and_Consequence!$CL:$CL,Event_and_Consequence!G:G,"",0,1))</f>
        <v/>
      </c>
      <c r="F8" s="181" t="str">
        <f>IF($C8="","",_xlfn.XLOOKUP($B8,Event_and_Consequence!$CL:$CL,Event_and_Consequence!H:H,"",0,1))</f>
        <v/>
      </c>
      <c r="G8" s="184"/>
      <c r="H8" s="184"/>
      <c r="I8" s="184"/>
      <c r="J8" s="179" t="str">
        <f>IF($C8="","",_xlfn.XLOOKUP($B8,Event_and_Consequence!$CL:$CL,Event_and_Consequence!I:I,"",0,1))</f>
        <v/>
      </c>
      <c r="K8" s="184"/>
      <c r="L8" s="179" t="str">
        <f>IF($C8="","",IF(_xlfn.XLOOKUP($B8,Event_and_Consequence!$CL:$CL,Event_and_Consequence!Y:Y,"",0,1)&lt;&gt;"",_xlfn.XLOOKUP($B8,Event_and_Consequence!$CL:$CL,Event_and_Consequence!Y:Y,"",0,1),""))</f>
        <v/>
      </c>
      <c r="M8" s="179" t="str">
        <f>IF($C8="","",IF(_xlfn.XLOOKUP($B8,Event_and_Consequence!$CL:$CL,Event_and_Consequence!Z:Z,"",0,1)&lt;&gt;"",_xlfn.XLOOKUP($B8,Event_and_Consequence!$CL:$CL,Event_and_Consequence!Z:Z,"",0,1),""))</f>
        <v/>
      </c>
      <c r="N8" s="179" t="str">
        <f>IF($C8="","",IF(_xlfn.XLOOKUP($B8,Event_and_Consequence!$CL:$CL,Event_and_Consequence!AA:AA,"",0,1)&lt;&gt;"",_xlfn.XLOOKUP($B8,Event_and_Consequence!$CL:$CL,Event_and_Consequence!AA:AA,"",0,1),""))</f>
        <v/>
      </c>
      <c r="O8" s="179" t="str">
        <f>IF($C8="","",IF(_xlfn.XLOOKUP($B8,Event_and_Consequence!$CL:$CL,Event_and_Consequence!AB:AB,"",0,1)&lt;&gt;"",_xlfn.XLOOKUP($B8,Event_and_Consequence!$CL:$CL,Event_and_Consequence!AB:AB,"",0,1),""))</f>
        <v/>
      </c>
      <c r="P8" s="184"/>
      <c r="Q8" s="184"/>
      <c r="R8" s="179" t="str">
        <f>IF($C8="","",IF(_xlfn.XLOOKUP($B8,Event_and_Consequence!$CL:$CL,Event_and_Consequence!AC:AC,"",0,1)&lt;&gt;"",_xlfn.XLOOKUP($B8,Event_and_Consequence!$CL:$CL,Event_and_Consequence!AC:AC,"",0,1),""))</f>
        <v/>
      </c>
      <c r="S8" s="179" t="str">
        <f>IF($C8="","",IF(_xlfn.XLOOKUP($B8,Event_and_Consequence!$CL:$CL,Event_and_Consequence!AD:AD,"",0,1)&lt;&gt;"",_xlfn.XLOOKUP($B8,Event_and_Consequence!$CL:$CL,Event_and_Consequence!AD:AD,"",0,1),""))</f>
        <v/>
      </c>
      <c r="T8" s="179" t="str">
        <f>IF($C8="","",IF(_xlfn.XLOOKUP($B8,Event_and_Consequence!$CL:$CL,Event_and_Consequence!AE:AE,"",0,1)&lt;&gt;"",_xlfn.XLOOKUP($B8,Event_and_Consequence!$CL:$CL,Event_and_Consequence!AE:AE,"",0,1),""))</f>
        <v/>
      </c>
      <c r="U8" s="179" t="str">
        <f>IF($C8="","",IF(_xlfn.XLOOKUP($B8,Event_and_Consequence!$CL:$CL,Event_and_Consequence!AF:AF,"",0,1)&lt;&gt;"",_xlfn.XLOOKUP($B8,Event_and_Consequence!$CL:$CL,Event_and_Consequence!AF:AF,"",0,1),""))</f>
        <v/>
      </c>
      <c r="V8" s="184"/>
      <c r="W8" s="184"/>
      <c r="X8" s="179" t="str">
        <f>IF($C8="","",IF(_xlfn.XLOOKUP($B8,Event_and_Consequence!$CL:$CL,Event_and_Consequence!AG:AG,"",0,1)&lt;&gt;"",_xlfn.XLOOKUP($B8,Event_and_Consequence!$CL:$CL,Event_and_Consequence!AG:AG,"",0,1),""))</f>
        <v/>
      </c>
      <c r="Y8" s="179" t="str">
        <f>IF($C8="","",IF(_xlfn.XLOOKUP($B8,Event_and_Consequence!$CL:$CL,Event_and_Consequence!AH:AH,"",0,1)&lt;&gt;"",_xlfn.XLOOKUP($B8,Event_and_Consequence!$CL:$CL,Event_and_Consequence!AH:AH,"",0,1),""))</f>
        <v/>
      </c>
      <c r="Z8" s="179" t="str">
        <f>IF($C8="","",IF(_xlfn.XLOOKUP($B8,Event_and_Consequence!$CL:$CL,Event_and_Consequence!AI:AI,"",0,1)&lt;&gt;"",_xlfn.XLOOKUP($B8,Event_and_Consequence!$CL:$CL,Event_and_Consequence!AI:AI,"",0,1),""))</f>
        <v/>
      </c>
      <c r="AA8" s="179" t="str">
        <f>IF($C8="","",IF(_xlfn.XLOOKUP($B8,Event_and_Consequence!$CL:$CL,Event_and_Consequence!AJ:AJ,"",0,1)&lt;&gt;"",_xlfn.XLOOKUP($B8,Event_and_Consequence!$CL:$CL,Event_and_Consequence!AJ:AJ,"",0,1),""))</f>
        <v/>
      </c>
      <c r="AB8" s="184"/>
    </row>
    <row r="9" spans="1:31" s="176" customFormat="1" ht="12" x14ac:dyDescent="0.25">
      <c r="A9" s="188"/>
      <c r="B9" s="188">
        <v>7</v>
      </c>
      <c r="C9" s="178" t="str">
        <f>_xlfn.XLOOKUP($B9,Event_and_Consequence!$CL:$CL,Event_and_Consequence!B:B,"",0,1)</f>
        <v/>
      </c>
      <c r="D9" s="179" t="str">
        <f>IF($C9="","",_xlfn.XLOOKUP(C9,Facility_Information!B:B,Facility_Information!O:O,,0,1))</f>
        <v/>
      </c>
      <c r="E9" s="180" t="str">
        <f>IF($C9="","",_xlfn.XLOOKUP($B9,Event_and_Consequence!$CL:$CL,Event_and_Consequence!G:G,"",0,1))</f>
        <v/>
      </c>
      <c r="F9" s="181" t="str">
        <f>IF($C9="","",_xlfn.XLOOKUP($B9,Event_and_Consequence!$CL:$CL,Event_and_Consequence!H:H,"",0,1))</f>
        <v/>
      </c>
      <c r="G9" s="184"/>
      <c r="H9" s="184"/>
      <c r="I9" s="184"/>
      <c r="J9" s="179" t="str">
        <f>IF($C9="","",_xlfn.XLOOKUP($B9,Event_and_Consequence!$CL:$CL,Event_and_Consequence!I:I,"",0,1))</f>
        <v/>
      </c>
      <c r="K9" s="184"/>
      <c r="L9" s="179" t="str">
        <f>IF($C9="","",IF(_xlfn.XLOOKUP($B9,Event_and_Consequence!$CL:$CL,Event_and_Consequence!Y:Y,"",0,1)&lt;&gt;"",_xlfn.XLOOKUP($B9,Event_and_Consequence!$CL:$CL,Event_and_Consequence!Y:Y,"",0,1),""))</f>
        <v/>
      </c>
      <c r="M9" s="179" t="str">
        <f>IF($C9="","",IF(_xlfn.XLOOKUP($B9,Event_and_Consequence!$CL:$CL,Event_and_Consequence!Z:Z,"",0,1)&lt;&gt;"",_xlfn.XLOOKUP($B9,Event_and_Consequence!$CL:$CL,Event_and_Consequence!Z:Z,"",0,1),""))</f>
        <v/>
      </c>
      <c r="N9" s="179" t="str">
        <f>IF($C9="","",IF(_xlfn.XLOOKUP($B9,Event_and_Consequence!$CL:$CL,Event_and_Consequence!AA:AA,"",0,1)&lt;&gt;"",_xlfn.XLOOKUP($B9,Event_and_Consequence!$CL:$CL,Event_and_Consequence!AA:AA,"",0,1),""))</f>
        <v/>
      </c>
      <c r="O9" s="179" t="str">
        <f>IF($C9="","",IF(_xlfn.XLOOKUP($B9,Event_and_Consequence!$CL:$CL,Event_and_Consequence!AB:AB,"",0,1)&lt;&gt;"",_xlfn.XLOOKUP($B9,Event_and_Consequence!$CL:$CL,Event_and_Consequence!AB:AB,"",0,1),""))</f>
        <v/>
      </c>
      <c r="P9" s="184"/>
      <c r="Q9" s="184"/>
      <c r="R9" s="179" t="str">
        <f>IF($C9="","",IF(_xlfn.XLOOKUP($B9,Event_and_Consequence!$CL:$CL,Event_and_Consequence!AC:AC,"",0,1)&lt;&gt;"",_xlfn.XLOOKUP($B9,Event_and_Consequence!$CL:$CL,Event_and_Consequence!AC:AC,"",0,1),""))</f>
        <v/>
      </c>
      <c r="S9" s="179" t="str">
        <f>IF($C9="","",IF(_xlfn.XLOOKUP($B9,Event_and_Consequence!$CL:$CL,Event_and_Consequence!AD:AD,"",0,1)&lt;&gt;"",_xlfn.XLOOKUP($B9,Event_and_Consequence!$CL:$CL,Event_and_Consequence!AD:AD,"",0,1),""))</f>
        <v/>
      </c>
      <c r="T9" s="179" t="str">
        <f>IF($C9="","",IF(_xlfn.XLOOKUP($B9,Event_and_Consequence!$CL:$CL,Event_and_Consequence!AE:AE,"",0,1)&lt;&gt;"",_xlfn.XLOOKUP($B9,Event_and_Consequence!$CL:$CL,Event_and_Consequence!AE:AE,"",0,1),""))</f>
        <v/>
      </c>
      <c r="U9" s="179" t="str">
        <f>IF($C9="","",IF(_xlfn.XLOOKUP($B9,Event_and_Consequence!$CL:$CL,Event_and_Consequence!AF:AF,"",0,1)&lt;&gt;"",_xlfn.XLOOKUP($B9,Event_and_Consequence!$CL:$CL,Event_and_Consequence!AF:AF,"",0,1),""))</f>
        <v/>
      </c>
      <c r="V9" s="184"/>
      <c r="W9" s="184"/>
      <c r="X9" s="179" t="str">
        <f>IF($C9="","",IF(_xlfn.XLOOKUP($B9,Event_and_Consequence!$CL:$CL,Event_and_Consequence!AG:AG,"",0,1)&lt;&gt;"",_xlfn.XLOOKUP($B9,Event_and_Consequence!$CL:$CL,Event_and_Consequence!AG:AG,"",0,1),""))</f>
        <v/>
      </c>
      <c r="Y9" s="179" t="str">
        <f>IF($C9="","",IF(_xlfn.XLOOKUP($B9,Event_and_Consequence!$CL:$CL,Event_and_Consequence!AH:AH,"",0,1)&lt;&gt;"",_xlfn.XLOOKUP($B9,Event_and_Consequence!$CL:$CL,Event_and_Consequence!AH:AH,"",0,1),""))</f>
        <v/>
      </c>
      <c r="Z9" s="179" t="str">
        <f>IF($C9="","",IF(_xlfn.XLOOKUP($B9,Event_and_Consequence!$CL:$CL,Event_and_Consequence!AI:AI,"",0,1)&lt;&gt;"",_xlfn.XLOOKUP($B9,Event_and_Consequence!$CL:$CL,Event_and_Consequence!AI:AI,"",0,1),""))</f>
        <v/>
      </c>
      <c r="AA9" s="179" t="str">
        <f>IF($C9="","",IF(_xlfn.XLOOKUP($B9,Event_and_Consequence!$CL:$CL,Event_and_Consequence!AJ:AJ,"",0,1)&lt;&gt;"",_xlfn.XLOOKUP($B9,Event_and_Consequence!$CL:$CL,Event_and_Consequence!AJ:AJ,"",0,1),""))</f>
        <v/>
      </c>
      <c r="AB9" s="184"/>
    </row>
    <row r="10" spans="1:31" s="176" customFormat="1" ht="12" x14ac:dyDescent="0.25">
      <c r="A10" s="188"/>
      <c r="B10" s="188">
        <v>8</v>
      </c>
      <c r="C10" s="178" t="str">
        <f>_xlfn.XLOOKUP($B10,Event_and_Consequence!$CL:$CL,Event_and_Consequence!B:B,"",0,1)</f>
        <v/>
      </c>
      <c r="D10" s="179" t="str">
        <f>IF($C10="","",_xlfn.XLOOKUP(C10,Facility_Information!B:B,Facility_Information!O:O,,0,1))</f>
        <v/>
      </c>
      <c r="E10" s="180" t="str">
        <f>IF($C10="","",_xlfn.XLOOKUP($B10,Event_and_Consequence!$CL:$CL,Event_and_Consequence!G:G,"",0,1))</f>
        <v/>
      </c>
      <c r="F10" s="181" t="str">
        <f>IF($C10="","",_xlfn.XLOOKUP($B10,Event_and_Consequence!$CL:$CL,Event_and_Consequence!H:H,"",0,1))</f>
        <v/>
      </c>
      <c r="G10" s="184"/>
      <c r="H10" s="184"/>
      <c r="I10" s="184"/>
      <c r="J10" s="179" t="str">
        <f>IF($C10="","",_xlfn.XLOOKUP($B10,Event_and_Consequence!$CL:$CL,Event_and_Consequence!I:I,"",0,1))</f>
        <v/>
      </c>
      <c r="K10" s="184"/>
      <c r="L10" s="179" t="str">
        <f>IF($C10="","",IF(_xlfn.XLOOKUP($B10,Event_and_Consequence!$CL:$CL,Event_and_Consequence!Y:Y,"",0,1)&lt;&gt;"",_xlfn.XLOOKUP($B10,Event_and_Consequence!$CL:$CL,Event_and_Consequence!Y:Y,"",0,1),""))</f>
        <v/>
      </c>
      <c r="M10" s="179" t="str">
        <f>IF($C10="","",IF(_xlfn.XLOOKUP($B10,Event_and_Consequence!$CL:$CL,Event_and_Consequence!Z:Z,"",0,1)&lt;&gt;"",_xlfn.XLOOKUP($B10,Event_and_Consequence!$CL:$CL,Event_and_Consequence!Z:Z,"",0,1),""))</f>
        <v/>
      </c>
      <c r="N10" s="179" t="str">
        <f>IF($C10="","",IF(_xlfn.XLOOKUP($B10,Event_and_Consequence!$CL:$CL,Event_and_Consequence!AA:AA,"",0,1)&lt;&gt;"",_xlfn.XLOOKUP($B10,Event_and_Consequence!$CL:$CL,Event_and_Consequence!AA:AA,"",0,1),""))</f>
        <v/>
      </c>
      <c r="O10" s="179" t="str">
        <f>IF($C10="","",IF(_xlfn.XLOOKUP($B10,Event_and_Consequence!$CL:$CL,Event_and_Consequence!AB:AB,"",0,1)&lt;&gt;"",_xlfn.XLOOKUP($B10,Event_and_Consequence!$CL:$CL,Event_and_Consequence!AB:AB,"",0,1),""))</f>
        <v/>
      </c>
      <c r="P10" s="184"/>
      <c r="Q10" s="184"/>
      <c r="R10" s="179" t="str">
        <f>IF($C10="","",IF(_xlfn.XLOOKUP($B10,Event_and_Consequence!$CL:$CL,Event_and_Consequence!AC:AC,"",0,1)&lt;&gt;"",_xlfn.XLOOKUP($B10,Event_and_Consequence!$CL:$CL,Event_and_Consequence!AC:AC,"",0,1),""))</f>
        <v/>
      </c>
      <c r="S10" s="179" t="str">
        <f>IF($C10="","",IF(_xlfn.XLOOKUP($B10,Event_and_Consequence!$CL:$CL,Event_and_Consequence!AD:AD,"",0,1)&lt;&gt;"",_xlfn.XLOOKUP($B10,Event_and_Consequence!$CL:$CL,Event_and_Consequence!AD:AD,"",0,1),""))</f>
        <v/>
      </c>
      <c r="T10" s="179" t="str">
        <f>IF($C10="","",IF(_xlfn.XLOOKUP($B10,Event_and_Consequence!$CL:$CL,Event_and_Consequence!AE:AE,"",0,1)&lt;&gt;"",_xlfn.XLOOKUP($B10,Event_and_Consequence!$CL:$CL,Event_and_Consequence!AE:AE,"",0,1),""))</f>
        <v/>
      </c>
      <c r="U10" s="179" t="str">
        <f>IF($C10="","",IF(_xlfn.XLOOKUP($B10,Event_and_Consequence!$CL:$CL,Event_and_Consequence!AF:AF,"",0,1)&lt;&gt;"",_xlfn.XLOOKUP($B10,Event_and_Consequence!$CL:$CL,Event_and_Consequence!AF:AF,"",0,1),""))</f>
        <v/>
      </c>
      <c r="V10" s="184"/>
      <c r="W10" s="184"/>
      <c r="X10" s="179" t="str">
        <f>IF($C10="","",IF(_xlfn.XLOOKUP($B10,Event_and_Consequence!$CL:$CL,Event_and_Consequence!AG:AG,"",0,1)&lt;&gt;"",_xlfn.XLOOKUP($B10,Event_and_Consequence!$CL:$CL,Event_and_Consequence!AG:AG,"",0,1),""))</f>
        <v/>
      </c>
      <c r="Y10" s="179" t="str">
        <f>IF($C10="","",IF(_xlfn.XLOOKUP($B10,Event_and_Consequence!$CL:$CL,Event_and_Consequence!AH:AH,"",0,1)&lt;&gt;"",_xlfn.XLOOKUP($B10,Event_and_Consequence!$CL:$CL,Event_and_Consequence!AH:AH,"",0,1),""))</f>
        <v/>
      </c>
      <c r="Z10" s="179" t="str">
        <f>IF($C10="","",IF(_xlfn.XLOOKUP($B10,Event_and_Consequence!$CL:$CL,Event_and_Consequence!AI:AI,"",0,1)&lt;&gt;"",_xlfn.XLOOKUP($B10,Event_and_Consequence!$CL:$CL,Event_and_Consequence!AI:AI,"",0,1),""))</f>
        <v/>
      </c>
      <c r="AA10" s="179" t="str">
        <f>IF($C10="","",IF(_xlfn.XLOOKUP($B10,Event_and_Consequence!$CL:$CL,Event_and_Consequence!AJ:AJ,"",0,1)&lt;&gt;"",_xlfn.XLOOKUP($B10,Event_and_Consequence!$CL:$CL,Event_and_Consequence!AJ:AJ,"",0,1),""))</f>
        <v/>
      </c>
      <c r="AB10" s="184"/>
    </row>
    <row r="11" spans="1:31" s="176" customFormat="1" ht="12" x14ac:dyDescent="0.25">
      <c r="A11" s="188"/>
      <c r="B11" s="188">
        <v>9</v>
      </c>
      <c r="C11" s="178" t="str">
        <f>_xlfn.XLOOKUP($B11,Event_and_Consequence!$CL:$CL,Event_and_Consequence!B:B,"",0,1)</f>
        <v/>
      </c>
      <c r="D11" s="179" t="str">
        <f>IF($C11="","",_xlfn.XLOOKUP(C11,Facility_Information!B:B,Facility_Information!O:O,,0,1))</f>
        <v/>
      </c>
      <c r="E11" s="180" t="str">
        <f>IF($C11="","",_xlfn.XLOOKUP($B11,Event_and_Consequence!$CL:$CL,Event_and_Consequence!G:G,"",0,1))</f>
        <v/>
      </c>
      <c r="F11" s="181" t="str">
        <f>IF($C11="","",_xlfn.XLOOKUP($B11,Event_and_Consequence!$CL:$CL,Event_and_Consequence!H:H,"",0,1))</f>
        <v/>
      </c>
      <c r="G11" s="184"/>
      <c r="H11" s="184"/>
      <c r="I11" s="184"/>
      <c r="J11" s="179" t="str">
        <f>IF($C11="","",_xlfn.XLOOKUP($B11,Event_and_Consequence!$CL:$CL,Event_and_Consequence!I:I,"",0,1))</f>
        <v/>
      </c>
      <c r="K11" s="184"/>
      <c r="L11" s="179" t="str">
        <f>IF($C11="","",IF(_xlfn.XLOOKUP($B11,Event_and_Consequence!$CL:$CL,Event_and_Consequence!Y:Y,"",0,1)&lt;&gt;"",_xlfn.XLOOKUP($B11,Event_and_Consequence!$CL:$CL,Event_and_Consequence!Y:Y,"",0,1),""))</f>
        <v/>
      </c>
      <c r="M11" s="179" t="str">
        <f>IF($C11="","",IF(_xlfn.XLOOKUP($B11,Event_and_Consequence!$CL:$CL,Event_and_Consequence!Z:Z,"",0,1)&lt;&gt;"",_xlfn.XLOOKUP($B11,Event_and_Consequence!$CL:$CL,Event_and_Consequence!Z:Z,"",0,1),""))</f>
        <v/>
      </c>
      <c r="N11" s="179" t="str">
        <f>IF($C11="","",IF(_xlfn.XLOOKUP($B11,Event_and_Consequence!$CL:$CL,Event_and_Consequence!AA:AA,"",0,1)&lt;&gt;"",_xlfn.XLOOKUP($B11,Event_and_Consequence!$CL:$CL,Event_and_Consequence!AA:AA,"",0,1),""))</f>
        <v/>
      </c>
      <c r="O11" s="179" t="str">
        <f>IF($C11="","",IF(_xlfn.XLOOKUP($B11,Event_and_Consequence!$CL:$CL,Event_and_Consequence!AB:AB,"",0,1)&lt;&gt;"",_xlfn.XLOOKUP($B11,Event_and_Consequence!$CL:$CL,Event_and_Consequence!AB:AB,"",0,1),""))</f>
        <v/>
      </c>
      <c r="P11" s="184"/>
      <c r="Q11" s="184"/>
      <c r="R11" s="179" t="str">
        <f>IF($C11="","",IF(_xlfn.XLOOKUP($B11,Event_and_Consequence!$CL:$CL,Event_and_Consequence!AC:AC,"",0,1)&lt;&gt;"",_xlfn.XLOOKUP($B11,Event_and_Consequence!$CL:$CL,Event_and_Consequence!AC:AC,"",0,1),""))</f>
        <v/>
      </c>
      <c r="S11" s="179" t="str">
        <f>IF($C11="","",IF(_xlfn.XLOOKUP($B11,Event_and_Consequence!$CL:$CL,Event_and_Consequence!AD:AD,"",0,1)&lt;&gt;"",_xlfn.XLOOKUP($B11,Event_and_Consequence!$CL:$CL,Event_and_Consequence!AD:AD,"",0,1),""))</f>
        <v/>
      </c>
      <c r="T11" s="179" t="str">
        <f>IF($C11="","",IF(_xlfn.XLOOKUP($B11,Event_and_Consequence!$CL:$CL,Event_and_Consequence!AE:AE,"",0,1)&lt;&gt;"",_xlfn.XLOOKUP($B11,Event_and_Consequence!$CL:$CL,Event_and_Consequence!AE:AE,"",0,1),""))</f>
        <v/>
      </c>
      <c r="U11" s="179" t="str">
        <f>IF($C11="","",IF(_xlfn.XLOOKUP($B11,Event_and_Consequence!$CL:$CL,Event_and_Consequence!AF:AF,"",0,1)&lt;&gt;"",_xlfn.XLOOKUP($B11,Event_and_Consequence!$CL:$CL,Event_and_Consequence!AF:AF,"",0,1),""))</f>
        <v/>
      </c>
      <c r="V11" s="184"/>
      <c r="W11" s="184"/>
      <c r="X11" s="179" t="str">
        <f>IF($C11="","",IF(_xlfn.XLOOKUP($B11,Event_and_Consequence!$CL:$CL,Event_and_Consequence!AG:AG,"",0,1)&lt;&gt;"",_xlfn.XLOOKUP($B11,Event_and_Consequence!$CL:$CL,Event_and_Consequence!AG:AG,"",0,1),""))</f>
        <v/>
      </c>
      <c r="Y11" s="179" t="str">
        <f>IF($C11="","",IF(_xlfn.XLOOKUP($B11,Event_and_Consequence!$CL:$CL,Event_and_Consequence!AH:AH,"",0,1)&lt;&gt;"",_xlfn.XLOOKUP($B11,Event_and_Consequence!$CL:$CL,Event_and_Consequence!AH:AH,"",0,1),""))</f>
        <v/>
      </c>
      <c r="Z11" s="179" t="str">
        <f>IF($C11="","",IF(_xlfn.XLOOKUP($B11,Event_and_Consequence!$CL:$CL,Event_and_Consequence!AI:AI,"",0,1)&lt;&gt;"",_xlfn.XLOOKUP($B11,Event_and_Consequence!$CL:$CL,Event_and_Consequence!AI:AI,"",0,1),""))</f>
        <v/>
      </c>
      <c r="AA11" s="179" t="str">
        <f>IF($C11="","",IF(_xlfn.XLOOKUP($B11,Event_and_Consequence!$CL:$CL,Event_and_Consequence!AJ:AJ,"",0,1)&lt;&gt;"",_xlfn.XLOOKUP($B11,Event_and_Consequence!$CL:$CL,Event_and_Consequence!AJ:AJ,"",0,1),""))</f>
        <v/>
      </c>
      <c r="AB11" s="184"/>
    </row>
    <row r="12" spans="1:31" s="176" customFormat="1" ht="12" x14ac:dyDescent="0.25">
      <c r="A12" s="188"/>
      <c r="B12" s="188">
        <v>10</v>
      </c>
      <c r="C12" s="178" t="str">
        <f>_xlfn.XLOOKUP($B12,Event_and_Consequence!$CL:$CL,Event_and_Consequence!B:B,"",0,1)</f>
        <v/>
      </c>
      <c r="D12" s="179" t="str">
        <f>IF($C12="","",_xlfn.XLOOKUP(C12,Facility_Information!B:B,Facility_Information!O:O,,0,1))</f>
        <v/>
      </c>
      <c r="E12" s="180" t="str">
        <f>IF($C12="","",_xlfn.XLOOKUP($B12,Event_and_Consequence!$CL:$CL,Event_and_Consequence!G:G,"",0,1))</f>
        <v/>
      </c>
      <c r="F12" s="181" t="str">
        <f>IF($C12="","",_xlfn.XLOOKUP($B12,Event_and_Consequence!$CL:$CL,Event_and_Consequence!H:H,"",0,1))</f>
        <v/>
      </c>
      <c r="G12" s="184"/>
      <c r="H12" s="184"/>
      <c r="I12" s="184"/>
      <c r="J12" s="179" t="str">
        <f>IF($C12="","",_xlfn.XLOOKUP($B12,Event_and_Consequence!$CL:$CL,Event_and_Consequence!I:I,"",0,1))</f>
        <v/>
      </c>
      <c r="K12" s="184"/>
      <c r="L12" s="179" t="str">
        <f>IF($C12="","",IF(_xlfn.XLOOKUP($B12,Event_and_Consequence!$CL:$CL,Event_and_Consequence!Y:Y,"",0,1)&lt;&gt;"",_xlfn.XLOOKUP($B12,Event_and_Consequence!$CL:$CL,Event_and_Consequence!Y:Y,"",0,1),""))</f>
        <v/>
      </c>
      <c r="M12" s="179" t="str">
        <f>IF($C12="","",IF(_xlfn.XLOOKUP($B12,Event_and_Consequence!$CL:$CL,Event_and_Consequence!Z:Z,"",0,1)&lt;&gt;"",_xlfn.XLOOKUP($B12,Event_and_Consequence!$CL:$CL,Event_and_Consequence!Z:Z,"",0,1),""))</f>
        <v/>
      </c>
      <c r="N12" s="179" t="str">
        <f>IF($C12="","",IF(_xlfn.XLOOKUP($B12,Event_and_Consequence!$CL:$CL,Event_and_Consequence!AA:AA,"",0,1)&lt;&gt;"",_xlfn.XLOOKUP($B12,Event_and_Consequence!$CL:$CL,Event_and_Consequence!AA:AA,"",0,1),""))</f>
        <v/>
      </c>
      <c r="O12" s="179" t="str">
        <f>IF($C12="","",IF(_xlfn.XLOOKUP($B12,Event_and_Consequence!$CL:$CL,Event_and_Consequence!AB:AB,"",0,1)&lt;&gt;"",_xlfn.XLOOKUP($B12,Event_and_Consequence!$CL:$CL,Event_and_Consequence!AB:AB,"",0,1),""))</f>
        <v/>
      </c>
      <c r="P12" s="184"/>
      <c r="Q12" s="184"/>
      <c r="R12" s="179" t="str">
        <f>IF($C12="","",IF(_xlfn.XLOOKUP($B12,Event_and_Consequence!$CL:$CL,Event_and_Consequence!AC:AC,"",0,1)&lt;&gt;"",_xlfn.XLOOKUP($B12,Event_and_Consequence!$CL:$CL,Event_and_Consequence!AC:AC,"",0,1),""))</f>
        <v/>
      </c>
      <c r="S12" s="179" t="str">
        <f>IF($C12="","",IF(_xlfn.XLOOKUP($B12,Event_and_Consequence!$CL:$CL,Event_and_Consequence!AD:AD,"",0,1)&lt;&gt;"",_xlfn.XLOOKUP($B12,Event_and_Consequence!$CL:$CL,Event_and_Consequence!AD:AD,"",0,1),""))</f>
        <v/>
      </c>
      <c r="T12" s="179" t="str">
        <f>IF($C12="","",IF(_xlfn.XLOOKUP($B12,Event_and_Consequence!$CL:$CL,Event_and_Consequence!AE:AE,"",0,1)&lt;&gt;"",_xlfn.XLOOKUP($B12,Event_and_Consequence!$CL:$CL,Event_and_Consequence!AE:AE,"",0,1),""))</f>
        <v/>
      </c>
      <c r="U12" s="179" t="str">
        <f>IF($C12="","",IF(_xlfn.XLOOKUP($B12,Event_and_Consequence!$CL:$CL,Event_and_Consequence!AF:AF,"",0,1)&lt;&gt;"",_xlfn.XLOOKUP($B12,Event_and_Consequence!$CL:$CL,Event_and_Consequence!AF:AF,"",0,1),""))</f>
        <v/>
      </c>
      <c r="V12" s="184"/>
      <c r="W12" s="184"/>
      <c r="X12" s="179" t="str">
        <f>IF($C12="","",IF(_xlfn.XLOOKUP($B12,Event_and_Consequence!$CL:$CL,Event_and_Consequence!AG:AG,"",0,1)&lt;&gt;"",_xlfn.XLOOKUP($B12,Event_and_Consequence!$CL:$CL,Event_and_Consequence!AG:AG,"",0,1),""))</f>
        <v/>
      </c>
      <c r="Y12" s="179" t="str">
        <f>IF($C12="","",IF(_xlfn.XLOOKUP($B12,Event_and_Consequence!$CL:$CL,Event_and_Consequence!AH:AH,"",0,1)&lt;&gt;"",_xlfn.XLOOKUP($B12,Event_and_Consequence!$CL:$CL,Event_and_Consequence!AH:AH,"",0,1),""))</f>
        <v/>
      </c>
      <c r="Z12" s="179" t="str">
        <f>IF($C12="","",IF(_xlfn.XLOOKUP($B12,Event_and_Consequence!$CL:$CL,Event_and_Consequence!AI:AI,"",0,1)&lt;&gt;"",_xlfn.XLOOKUP($B12,Event_and_Consequence!$CL:$CL,Event_and_Consequence!AI:AI,"",0,1),""))</f>
        <v/>
      </c>
      <c r="AA12" s="179" t="str">
        <f>IF($C12="","",IF(_xlfn.XLOOKUP($B12,Event_and_Consequence!$CL:$CL,Event_and_Consequence!AJ:AJ,"",0,1)&lt;&gt;"",_xlfn.XLOOKUP($B12,Event_and_Consequence!$CL:$CL,Event_and_Consequence!AJ:AJ,"",0,1),""))</f>
        <v/>
      </c>
      <c r="AB12" s="184"/>
    </row>
    <row r="13" spans="1:31" s="176" customFormat="1" ht="12" x14ac:dyDescent="0.25">
      <c r="A13" s="188"/>
      <c r="B13" s="188">
        <v>11</v>
      </c>
      <c r="C13" s="178" t="str">
        <f>_xlfn.XLOOKUP($B13,Event_and_Consequence!$CL:$CL,Event_and_Consequence!B:B,"",0,1)</f>
        <v/>
      </c>
      <c r="D13" s="179" t="str">
        <f>IF($C13="","",_xlfn.XLOOKUP(C13,Facility_Information!B:B,Facility_Information!O:O,,0,1))</f>
        <v/>
      </c>
      <c r="E13" s="180" t="str">
        <f>IF($C13="","",_xlfn.XLOOKUP($B13,Event_and_Consequence!$CL:$CL,Event_and_Consequence!G:G,"",0,1))</f>
        <v/>
      </c>
      <c r="F13" s="181" t="str">
        <f>IF($C13="","",_xlfn.XLOOKUP($B13,Event_and_Consequence!$CL:$CL,Event_and_Consequence!H:H,"",0,1))</f>
        <v/>
      </c>
      <c r="G13" s="184"/>
      <c r="H13" s="184"/>
      <c r="I13" s="184"/>
      <c r="J13" s="179" t="str">
        <f>IF($C13="","",_xlfn.XLOOKUP($B13,Event_and_Consequence!$CL:$CL,Event_and_Consequence!I:I,"",0,1))</f>
        <v/>
      </c>
      <c r="K13" s="184"/>
      <c r="L13" s="179" t="str">
        <f>IF($C13="","",IF(_xlfn.XLOOKUP($B13,Event_and_Consequence!$CL:$CL,Event_and_Consequence!Y:Y,"",0,1)&lt;&gt;"",_xlfn.XLOOKUP($B13,Event_and_Consequence!$CL:$CL,Event_and_Consequence!Y:Y,"",0,1),""))</f>
        <v/>
      </c>
      <c r="M13" s="179" t="str">
        <f>IF($C13="","",IF(_xlfn.XLOOKUP($B13,Event_and_Consequence!$CL:$CL,Event_and_Consequence!Z:Z,"",0,1)&lt;&gt;"",_xlfn.XLOOKUP($B13,Event_and_Consequence!$CL:$CL,Event_and_Consequence!Z:Z,"",0,1),""))</f>
        <v/>
      </c>
      <c r="N13" s="179" t="str">
        <f>IF($C13="","",IF(_xlfn.XLOOKUP($B13,Event_and_Consequence!$CL:$CL,Event_and_Consequence!AA:AA,"",0,1)&lt;&gt;"",_xlfn.XLOOKUP($B13,Event_and_Consequence!$CL:$CL,Event_and_Consequence!AA:AA,"",0,1),""))</f>
        <v/>
      </c>
      <c r="O13" s="179" t="str">
        <f>IF($C13="","",IF(_xlfn.XLOOKUP($B13,Event_and_Consequence!$CL:$CL,Event_and_Consequence!AB:AB,"",0,1)&lt;&gt;"",_xlfn.XLOOKUP($B13,Event_and_Consequence!$CL:$CL,Event_and_Consequence!AB:AB,"",0,1),""))</f>
        <v/>
      </c>
      <c r="P13" s="184"/>
      <c r="Q13" s="184"/>
      <c r="R13" s="179" t="str">
        <f>IF($C13="","",IF(_xlfn.XLOOKUP($B13,Event_and_Consequence!$CL:$CL,Event_and_Consequence!AC:AC,"",0,1)&lt;&gt;"",_xlfn.XLOOKUP($B13,Event_and_Consequence!$CL:$CL,Event_and_Consequence!AC:AC,"",0,1),""))</f>
        <v/>
      </c>
      <c r="S13" s="179" t="str">
        <f>IF($C13="","",IF(_xlfn.XLOOKUP($B13,Event_and_Consequence!$CL:$CL,Event_and_Consequence!AD:AD,"",0,1)&lt;&gt;"",_xlfn.XLOOKUP($B13,Event_and_Consequence!$CL:$CL,Event_and_Consequence!AD:AD,"",0,1),""))</f>
        <v/>
      </c>
      <c r="T13" s="179" t="str">
        <f>IF($C13="","",IF(_xlfn.XLOOKUP($B13,Event_and_Consequence!$CL:$CL,Event_and_Consequence!AE:AE,"",0,1)&lt;&gt;"",_xlfn.XLOOKUP($B13,Event_and_Consequence!$CL:$CL,Event_and_Consequence!AE:AE,"",0,1),""))</f>
        <v/>
      </c>
      <c r="U13" s="179" t="str">
        <f>IF($C13="","",IF(_xlfn.XLOOKUP($B13,Event_and_Consequence!$CL:$CL,Event_and_Consequence!AF:AF,"",0,1)&lt;&gt;"",_xlfn.XLOOKUP($B13,Event_and_Consequence!$CL:$CL,Event_and_Consequence!AF:AF,"",0,1),""))</f>
        <v/>
      </c>
      <c r="V13" s="184"/>
      <c r="W13" s="184"/>
      <c r="X13" s="179" t="str">
        <f>IF($C13="","",IF(_xlfn.XLOOKUP($B13,Event_and_Consequence!$CL:$CL,Event_and_Consequence!AG:AG,"",0,1)&lt;&gt;"",_xlfn.XLOOKUP($B13,Event_and_Consequence!$CL:$CL,Event_and_Consequence!AG:AG,"",0,1),""))</f>
        <v/>
      </c>
      <c r="Y13" s="179" t="str">
        <f>IF($C13="","",IF(_xlfn.XLOOKUP($B13,Event_and_Consequence!$CL:$CL,Event_and_Consequence!AH:AH,"",0,1)&lt;&gt;"",_xlfn.XLOOKUP($B13,Event_and_Consequence!$CL:$CL,Event_and_Consequence!AH:AH,"",0,1),""))</f>
        <v/>
      </c>
      <c r="Z13" s="179" t="str">
        <f>IF($C13="","",IF(_xlfn.XLOOKUP($B13,Event_and_Consequence!$CL:$CL,Event_and_Consequence!AI:AI,"",0,1)&lt;&gt;"",_xlfn.XLOOKUP($B13,Event_and_Consequence!$CL:$CL,Event_and_Consequence!AI:AI,"",0,1),""))</f>
        <v/>
      </c>
      <c r="AA13" s="179" t="str">
        <f>IF($C13="","",IF(_xlfn.XLOOKUP($B13,Event_and_Consequence!$CL:$CL,Event_and_Consequence!AJ:AJ,"",0,1)&lt;&gt;"",_xlfn.XLOOKUP($B13,Event_and_Consequence!$CL:$CL,Event_and_Consequence!AJ:AJ,"",0,1),""))</f>
        <v/>
      </c>
      <c r="AB13" s="184"/>
    </row>
    <row r="14" spans="1:31" s="176" customFormat="1" ht="12" x14ac:dyDescent="0.25">
      <c r="A14" s="188"/>
      <c r="B14" s="188">
        <v>12</v>
      </c>
      <c r="C14" s="178" t="str">
        <f>_xlfn.XLOOKUP($B14,Event_and_Consequence!$CL:$CL,Event_and_Consequence!B:B,"",0,1)</f>
        <v/>
      </c>
      <c r="D14" s="179" t="str">
        <f>IF($C14="","",_xlfn.XLOOKUP(C14,Facility_Information!B:B,Facility_Information!O:O,,0,1))</f>
        <v/>
      </c>
      <c r="E14" s="180" t="str">
        <f>IF($C14="","",_xlfn.XLOOKUP($B14,Event_and_Consequence!$CL:$CL,Event_and_Consequence!G:G,"",0,1))</f>
        <v/>
      </c>
      <c r="F14" s="181" t="str">
        <f>IF($C14="","",_xlfn.XLOOKUP($B14,Event_and_Consequence!$CL:$CL,Event_and_Consequence!H:H,"",0,1))</f>
        <v/>
      </c>
      <c r="G14" s="184"/>
      <c r="H14" s="184"/>
      <c r="I14" s="184"/>
      <c r="J14" s="179" t="str">
        <f>IF($C14="","",_xlfn.XLOOKUP($B14,Event_and_Consequence!$CL:$CL,Event_and_Consequence!I:I,"",0,1))</f>
        <v/>
      </c>
      <c r="K14" s="184"/>
      <c r="L14" s="179" t="str">
        <f>IF($C14="","",IF(_xlfn.XLOOKUP($B14,Event_and_Consequence!$CL:$CL,Event_and_Consequence!Y:Y,"",0,1)&lt;&gt;"",_xlfn.XLOOKUP($B14,Event_and_Consequence!$CL:$CL,Event_and_Consequence!Y:Y,"",0,1),""))</f>
        <v/>
      </c>
      <c r="M14" s="179" t="str">
        <f>IF($C14="","",IF(_xlfn.XLOOKUP($B14,Event_and_Consequence!$CL:$CL,Event_and_Consequence!Z:Z,"",0,1)&lt;&gt;"",_xlfn.XLOOKUP($B14,Event_and_Consequence!$CL:$CL,Event_and_Consequence!Z:Z,"",0,1),""))</f>
        <v/>
      </c>
      <c r="N14" s="179" t="str">
        <f>IF($C14="","",IF(_xlfn.XLOOKUP($B14,Event_and_Consequence!$CL:$CL,Event_and_Consequence!AA:AA,"",0,1)&lt;&gt;"",_xlfn.XLOOKUP($B14,Event_and_Consequence!$CL:$CL,Event_and_Consequence!AA:AA,"",0,1),""))</f>
        <v/>
      </c>
      <c r="O14" s="179" t="str">
        <f>IF($C14="","",IF(_xlfn.XLOOKUP($B14,Event_and_Consequence!$CL:$CL,Event_and_Consequence!AB:AB,"",0,1)&lt;&gt;"",_xlfn.XLOOKUP($B14,Event_and_Consequence!$CL:$CL,Event_and_Consequence!AB:AB,"",0,1),""))</f>
        <v/>
      </c>
      <c r="P14" s="184"/>
      <c r="Q14" s="184"/>
      <c r="R14" s="179" t="str">
        <f>IF($C14="","",IF(_xlfn.XLOOKUP($B14,Event_and_Consequence!$CL:$CL,Event_and_Consequence!AC:AC,"",0,1)&lt;&gt;"",_xlfn.XLOOKUP($B14,Event_and_Consequence!$CL:$CL,Event_and_Consequence!AC:AC,"",0,1),""))</f>
        <v/>
      </c>
      <c r="S14" s="179" t="str">
        <f>IF($C14="","",IF(_xlfn.XLOOKUP($B14,Event_and_Consequence!$CL:$CL,Event_and_Consequence!AD:AD,"",0,1)&lt;&gt;"",_xlfn.XLOOKUP($B14,Event_and_Consequence!$CL:$CL,Event_and_Consequence!AD:AD,"",0,1),""))</f>
        <v/>
      </c>
      <c r="T14" s="179" t="str">
        <f>IF($C14="","",IF(_xlfn.XLOOKUP($B14,Event_and_Consequence!$CL:$CL,Event_and_Consequence!AE:AE,"",0,1)&lt;&gt;"",_xlfn.XLOOKUP($B14,Event_and_Consequence!$CL:$CL,Event_and_Consequence!AE:AE,"",0,1),""))</f>
        <v/>
      </c>
      <c r="U14" s="179" t="str">
        <f>IF($C14="","",IF(_xlfn.XLOOKUP($B14,Event_and_Consequence!$CL:$CL,Event_and_Consequence!AF:AF,"",0,1)&lt;&gt;"",_xlfn.XLOOKUP($B14,Event_and_Consequence!$CL:$CL,Event_and_Consequence!AF:AF,"",0,1),""))</f>
        <v/>
      </c>
      <c r="V14" s="184"/>
      <c r="W14" s="184"/>
      <c r="X14" s="179" t="str">
        <f>IF($C14="","",IF(_xlfn.XLOOKUP($B14,Event_and_Consequence!$CL:$CL,Event_and_Consequence!AG:AG,"",0,1)&lt;&gt;"",_xlfn.XLOOKUP($B14,Event_and_Consequence!$CL:$CL,Event_and_Consequence!AG:AG,"",0,1),""))</f>
        <v/>
      </c>
      <c r="Y14" s="179" t="str">
        <f>IF($C14="","",IF(_xlfn.XLOOKUP($B14,Event_and_Consequence!$CL:$CL,Event_and_Consequence!AH:AH,"",0,1)&lt;&gt;"",_xlfn.XLOOKUP($B14,Event_and_Consequence!$CL:$CL,Event_and_Consequence!AH:AH,"",0,1),""))</f>
        <v/>
      </c>
      <c r="Z14" s="179" t="str">
        <f>IF($C14="","",IF(_xlfn.XLOOKUP($B14,Event_and_Consequence!$CL:$CL,Event_and_Consequence!AI:AI,"",0,1)&lt;&gt;"",_xlfn.XLOOKUP($B14,Event_and_Consequence!$CL:$CL,Event_and_Consequence!AI:AI,"",0,1),""))</f>
        <v/>
      </c>
      <c r="AA14" s="179" t="str">
        <f>IF($C14="","",IF(_xlfn.XLOOKUP($B14,Event_and_Consequence!$CL:$CL,Event_and_Consequence!AJ:AJ,"",0,1)&lt;&gt;"",_xlfn.XLOOKUP($B14,Event_and_Consequence!$CL:$CL,Event_and_Consequence!AJ:AJ,"",0,1),""))</f>
        <v/>
      </c>
      <c r="AB14" s="184"/>
    </row>
    <row r="15" spans="1:31" s="176" customFormat="1" ht="12" x14ac:dyDescent="0.25">
      <c r="A15" s="188"/>
      <c r="B15" s="188">
        <v>13</v>
      </c>
      <c r="C15" s="178" t="str">
        <f>_xlfn.XLOOKUP($B15,Event_and_Consequence!$CL:$CL,Event_and_Consequence!B:B,"",0,1)</f>
        <v/>
      </c>
      <c r="D15" s="179" t="str">
        <f>IF($C15="","",_xlfn.XLOOKUP(C15,Facility_Information!B:B,Facility_Information!O:O,,0,1))</f>
        <v/>
      </c>
      <c r="E15" s="180" t="str">
        <f>IF($C15="","",_xlfn.XLOOKUP($B15,Event_and_Consequence!$CL:$CL,Event_and_Consequence!G:G,"",0,1))</f>
        <v/>
      </c>
      <c r="F15" s="181" t="str">
        <f>IF($C15="","",_xlfn.XLOOKUP($B15,Event_and_Consequence!$CL:$CL,Event_and_Consequence!H:H,"",0,1))</f>
        <v/>
      </c>
      <c r="G15" s="184"/>
      <c r="H15" s="184"/>
      <c r="I15" s="184"/>
      <c r="J15" s="179" t="str">
        <f>IF($C15="","",_xlfn.XLOOKUP($B15,Event_and_Consequence!$CL:$CL,Event_and_Consequence!I:I,"",0,1))</f>
        <v/>
      </c>
      <c r="K15" s="184"/>
      <c r="L15" s="179" t="str">
        <f>IF($C15="","",IF(_xlfn.XLOOKUP($B15,Event_and_Consequence!$CL:$CL,Event_and_Consequence!Y:Y,"",0,1)&lt;&gt;"",_xlfn.XLOOKUP($B15,Event_and_Consequence!$CL:$CL,Event_and_Consequence!Y:Y,"",0,1),""))</f>
        <v/>
      </c>
      <c r="M15" s="179" t="str">
        <f>IF($C15="","",IF(_xlfn.XLOOKUP($B15,Event_and_Consequence!$CL:$CL,Event_and_Consequence!Z:Z,"",0,1)&lt;&gt;"",_xlfn.XLOOKUP($B15,Event_and_Consequence!$CL:$CL,Event_and_Consequence!Z:Z,"",0,1),""))</f>
        <v/>
      </c>
      <c r="N15" s="179" t="str">
        <f>IF($C15="","",IF(_xlfn.XLOOKUP($B15,Event_and_Consequence!$CL:$CL,Event_and_Consequence!AA:AA,"",0,1)&lt;&gt;"",_xlfn.XLOOKUP($B15,Event_and_Consequence!$CL:$CL,Event_and_Consequence!AA:AA,"",0,1),""))</f>
        <v/>
      </c>
      <c r="O15" s="179" t="str">
        <f>IF($C15="","",IF(_xlfn.XLOOKUP($B15,Event_and_Consequence!$CL:$CL,Event_and_Consequence!AB:AB,"",0,1)&lt;&gt;"",_xlfn.XLOOKUP($B15,Event_and_Consequence!$CL:$CL,Event_and_Consequence!AB:AB,"",0,1),""))</f>
        <v/>
      </c>
      <c r="P15" s="184"/>
      <c r="Q15" s="184"/>
      <c r="R15" s="179" t="str">
        <f>IF($C15="","",IF(_xlfn.XLOOKUP($B15,Event_and_Consequence!$CL:$CL,Event_and_Consequence!AC:AC,"",0,1)&lt;&gt;"",_xlfn.XLOOKUP($B15,Event_and_Consequence!$CL:$CL,Event_and_Consequence!AC:AC,"",0,1),""))</f>
        <v/>
      </c>
      <c r="S15" s="179" t="str">
        <f>IF($C15="","",IF(_xlfn.XLOOKUP($B15,Event_and_Consequence!$CL:$CL,Event_and_Consequence!AD:AD,"",0,1)&lt;&gt;"",_xlfn.XLOOKUP($B15,Event_and_Consequence!$CL:$CL,Event_and_Consequence!AD:AD,"",0,1),""))</f>
        <v/>
      </c>
      <c r="T15" s="179" t="str">
        <f>IF($C15="","",IF(_xlfn.XLOOKUP($B15,Event_and_Consequence!$CL:$CL,Event_and_Consequence!AE:AE,"",0,1)&lt;&gt;"",_xlfn.XLOOKUP($B15,Event_and_Consequence!$CL:$CL,Event_and_Consequence!AE:AE,"",0,1),""))</f>
        <v/>
      </c>
      <c r="U15" s="179" t="str">
        <f>IF($C15="","",IF(_xlfn.XLOOKUP($B15,Event_and_Consequence!$CL:$CL,Event_and_Consequence!AF:AF,"",0,1)&lt;&gt;"",_xlfn.XLOOKUP($B15,Event_and_Consequence!$CL:$CL,Event_and_Consequence!AF:AF,"",0,1),""))</f>
        <v/>
      </c>
      <c r="V15" s="184"/>
      <c r="W15" s="184"/>
      <c r="X15" s="179" t="str">
        <f>IF($C15="","",IF(_xlfn.XLOOKUP($B15,Event_and_Consequence!$CL:$CL,Event_and_Consequence!AG:AG,"",0,1)&lt;&gt;"",_xlfn.XLOOKUP($B15,Event_and_Consequence!$CL:$CL,Event_and_Consequence!AG:AG,"",0,1),""))</f>
        <v/>
      </c>
      <c r="Y15" s="179" t="str">
        <f>IF($C15="","",IF(_xlfn.XLOOKUP($B15,Event_and_Consequence!$CL:$CL,Event_and_Consequence!AH:AH,"",0,1)&lt;&gt;"",_xlfn.XLOOKUP($B15,Event_and_Consequence!$CL:$CL,Event_and_Consequence!AH:AH,"",0,1),""))</f>
        <v/>
      </c>
      <c r="Z15" s="179" t="str">
        <f>IF($C15="","",IF(_xlfn.XLOOKUP($B15,Event_and_Consequence!$CL:$CL,Event_and_Consequence!AI:AI,"",0,1)&lt;&gt;"",_xlfn.XLOOKUP($B15,Event_and_Consequence!$CL:$CL,Event_and_Consequence!AI:AI,"",0,1),""))</f>
        <v/>
      </c>
      <c r="AA15" s="179" t="str">
        <f>IF($C15="","",IF(_xlfn.XLOOKUP($B15,Event_and_Consequence!$CL:$CL,Event_and_Consequence!AJ:AJ,"",0,1)&lt;&gt;"",_xlfn.XLOOKUP($B15,Event_and_Consequence!$CL:$CL,Event_and_Consequence!AJ:AJ,"",0,1),""))</f>
        <v/>
      </c>
      <c r="AB15" s="184"/>
    </row>
    <row r="16" spans="1:31" s="176" customFormat="1" ht="12" x14ac:dyDescent="0.25">
      <c r="A16" s="188"/>
      <c r="B16" s="188">
        <v>14</v>
      </c>
      <c r="C16" s="178" t="str">
        <f>_xlfn.XLOOKUP($B16,Event_and_Consequence!$CL:$CL,Event_and_Consequence!B:B,"",0,1)</f>
        <v/>
      </c>
      <c r="D16" s="179" t="str">
        <f>IF($C16="","",_xlfn.XLOOKUP(C16,Facility_Information!B:B,Facility_Information!O:O,,0,1))</f>
        <v/>
      </c>
      <c r="E16" s="180" t="str">
        <f>IF($C16="","",_xlfn.XLOOKUP($B16,Event_and_Consequence!$CL:$CL,Event_and_Consequence!G:G,"",0,1))</f>
        <v/>
      </c>
      <c r="F16" s="181" t="str">
        <f>IF($C16="","",_xlfn.XLOOKUP($B16,Event_and_Consequence!$CL:$CL,Event_and_Consequence!H:H,"",0,1))</f>
        <v/>
      </c>
      <c r="G16" s="184"/>
      <c r="H16" s="184"/>
      <c r="I16" s="184"/>
      <c r="J16" s="179" t="str">
        <f>IF($C16="","",_xlfn.XLOOKUP($B16,Event_and_Consequence!$CL:$CL,Event_and_Consequence!I:I,"",0,1))</f>
        <v/>
      </c>
      <c r="K16" s="184"/>
      <c r="L16" s="179" t="str">
        <f>IF($C16="","",IF(_xlfn.XLOOKUP($B16,Event_and_Consequence!$CL:$CL,Event_and_Consequence!Y:Y,"",0,1)&lt;&gt;"",_xlfn.XLOOKUP($B16,Event_and_Consequence!$CL:$CL,Event_and_Consequence!Y:Y,"",0,1),""))</f>
        <v/>
      </c>
      <c r="M16" s="179" t="str">
        <f>IF($C16="","",IF(_xlfn.XLOOKUP($B16,Event_and_Consequence!$CL:$CL,Event_and_Consequence!Z:Z,"",0,1)&lt;&gt;"",_xlfn.XLOOKUP($B16,Event_and_Consequence!$CL:$CL,Event_and_Consequence!Z:Z,"",0,1),""))</f>
        <v/>
      </c>
      <c r="N16" s="179" t="str">
        <f>IF($C16="","",IF(_xlfn.XLOOKUP($B16,Event_and_Consequence!$CL:$CL,Event_and_Consequence!AA:AA,"",0,1)&lt;&gt;"",_xlfn.XLOOKUP($B16,Event_and_Consequence!$CL:$CL,Event_and_Consequence!AA:AA,"",0,1),""))</f>
        <v/>
      </c>
      <c r="O16" s="179" t="str">
        <f>IF($C16="","",IF(_xlfn.XLOOKUP($B16,Event_and_Consequence!$CL:$CL,Event_and_Consequence!AB:AB,"",0,1)&lt;&gt;"",_xlfn.XLOOKUP($B16,Event_and_Consequence!$CL:$CL,Event_and_Consequence!AB:AB,"",0,1),""))</f>
        <v/>
      </c>
      <c r="P16" s="184"/>
      <c r="Q16" s="184"/>
      <c r="R16" s="179" t="str">
        <f>IF($C16="","",IF(_xlfn.XLOOKUP($B16,Event_and_Consequence!$CL:$CL,Event_and_Consequence!AC:AC,"",0,1)&lt;&gt;"",_xlfn.XLOOKUP($B16,Event_and_Consequence!$CL:$CL,Event_and_Consequence!AC:AC,"",0,1),""))</f>
        <v/>
      </c>
      <c r="S16" s="179" t="str">
        <f>IF($C16="","",IF(_xlfn.XLOOKUP($B16,Event_and_Consequence!$CL:$CL,Event_and_Consequence!AD:AD,"",0,1)&lt;&gt;"",_xlfn.XLOOKUP($B16,Event_and_Consequence!$CL:$CL,Event_and_Consequence!AD:AD,"",0,1),""))</f>
        <v/>
      </c>
      <c r="T16" s="179" t="str">
        <f>IF($C16="","",IF(_xlfn.XLOOKUP($B16,Event_and_Consequence!$CL:$CL,Event_and_Consequence!AE:AE,"",0,1)&lt;&gt;"",_xlfn.XLOOKUP($B16,Event_and_Consequence!$CL:$CL,Event_and_Consequence!AE:AE,"",0,1),""))</f>
        <v/>
      </c>
      <c r="U16" s="179" t="str">
        <f>IF($C16="","",IF(_xlfn.XLOOKUP($B16,Event_and_Consequence!$CL:$CL,Event_and_Consequence!AF:AF,"",0,1)&lt;&gt;"",_xlfn.XLOOKUP($B16,Event_and_Consequence!$CL:$CL,Event_and_Consequence!AF:AF,"",0,1),""))</f>
        <v/>
      </c>
      <c r="V16" s="184"/>
      <c r="W16" s="184"/>
      <c r="X16" s="179" t="str">
        <f>IF($C16="","",IF(_xlfn.XLOOKUP($B16,Event_and_Consequence!$CL:$CL,Event_and_Consequence!AG:AG,"",0,1)&lt;&gt;"",_xlfn.XLOOKUP($B16,Event_and_Consequence!$CL:$CL,Event_and_Consequence!AG:AG,"",0,1),""))</f>
        <v/>
      </c>
      <c r="Y16" s="179" t="str">
        <f>IF($C16="","",IF(_xlfn.XLOOKUP($B16,Event_and_Consequence!$CL:$CL,Event_and_Consequence!AH:AH,"",0,1)&lt;&gt;"",_xlfn.XLOOKUP($B16,Event_and_Consequence!$CL:$CL,Event_and_Consequence!AH:AH,"",0,1),""))</f>
        <v/>
      </c>
      <c r="Z16" s="179" t="str">
        <f>IF($C16="","",IF(_xlfn.XLOOKUP($B16,Event_and_Consequence!$CL:$CL,Event_and_Consequence!AI:AI,"",0,1)&lt;&gt;"",_xlfn.XLOOKUP($B16,Event_and_Consequence!$CL:$CL,Event_and_Consequence!AI:AI,"",0,1),""))</f>
        <v/>
      </c>
      <c r="AA16" s="179" t="str">
        <f>IF($C16="","",IF(_xlfn.XLOOKUP($B16,Event_and_Consequence!$CL:$CL,Event_and_Consequence!AJ:AJ,"",0,1)&lt;&gt;"",_xlfn.XLOOKUP($B16,Event_and_Consequence!$CL:$CL,Event_and_Consequence!AJ:AJ,"",0,1),""))</f>
        <v/>
      </c>
      <c r="AB16" s="184"/>
    </row>
    <row r="17" spans="1:28" s="176" customFormat="1" ht="12" x14ac:dyDescent="0.25">
      <c r="A17" s="188"/>
      <c r="B17" s="188">
        <v>15</v>
      </c>
      <c r="C17" s="178" t="str">
        <f>_xlfn.XLOOKUP($B17,Event_and_Consequence!$CL:$CL,Event_and_Consequence!B:B,"",0,1)</f>
        <v/>
      </c>
      <c r="D17" s="179" t="str">
        <f>IF($C17="","",_xlfn.XLOOKUP(C17,Facility_Information!B:B,Facility_Information!O:O,,0,1))</f>
        <v/>
      </c>
      <c r="E17" s="180" t="str">
        <f>IF($C17="","",_xlfn.XLOOKUP($B17,Event_and_Consequence!$CL:$CL,Event_and_Consequence!G:G,"",0,1))</f>
        <v/>
      </c>
      <c r="F17" s="181" t="str">
        <f>IF($C17="","",_xlfn.XLOOKUP($B17,Event_and_Consequence!$CL:$CL,Event_and_Consequence!H:H,"",0,1))</f>
        <v/>
      </c>
      <c r="G17" s="184"/>
      <c r="H17" s="184"/>
      <c r="I17" s="184"/>
      <c r="J17" s="179" t="str">
        <f>IF($C17="","",_xlfn.XLOOKUP($B17,Event_and_Consequence!$CL:$CL,Event_and_Consequence!I:I,"",0,1))</f>
        <v/>
      </c>
      <c r="K17" s="184"/>
      <c r="L17" s="179" t="str">
        <f>IF($C17="","",IF(_xlfn.XLOOKUP($B17,Event_and_Consequence!$CL:$CL,Event_and_Consequence!Y:Y,"",0,1)&lt;&gt;"",_xlfn.XLOOKUP($B17,Event_and_Consequence!$CL:$CL,Event_and_Consequence!Y:Y,"",0,1),""))</f>
        <v/>
      </c>
      <c r="M17" s="179" t="str">
        <f>IF($C17="","",IF(_xlfn.XLOOKUP($B17,Event_and_Consequence!$CL:$CL,Event_and_Consequence!Z:Z,"",0,1)&lt;&gt;"",_xlfn.XLOOKUP($B17,Event_and_Consequence!$CL:$CL,Event_and_Consequence!Z:Z,"",0,1),""))</f>
        <v/>
      </c>
      <c r="N17" s="179" t="str">
        <f>IF($C17="","",IF(_xlfn.XLOOKUP($B17,Event_and_Consequence!$CL:$CL,Event_and_Consequence!AA:AA,"",0,1)&lt;&gt;"",_xlfn.XLOOKUP($B17,Event_and_Consequence!$CL:$CL,Event_and_Consequence!AA:AA,"",0,1),""))</f>
        <v/>
      </c>
      <c r="O17" s="179" t="str">
        <f>IF($C17="","",IF(_xlfn.XLOOKUP($B17,Event_and_Consequence!$CL:$CL,Event_and_Consequence!AB:AB,"",0,1)&lt;&gt;"",_xlfn.XLOOKUP($B17,Event_and_Consequence!$CL:$CL,Event_and_Consequence!AB:AB,"",0,1),""))</f>
        <v/>
      </c>
      <c r="P17" s="184"/>
      <c r="Q17" s="184"/>
      <c r="R17" s="179" t="str">
        <f>IF($C17="","",IF(_xlfn.XLOOKUP($B17,Event_and_Consequence!$CL:$CL,Event_and_Consequence!AC:AC,"",0,1)&lt;&gt;"",_xlfn.XLOOKUP($B17,Event_and_Consequence!$CL:$CL,Event_and_Consequence!AC:AC,"",0,1),""))</f>
        <v/>
      </c>
      <c r="S17" s="179" t="str">
        <f>IF($C17="","",IF(_xlfn.XLOOKUP($B17,Event_and_Consequence!$CL:$CL,Event_and_Consequence!AD:AD,"",0,1)&lt;&gt;"",_xlfn.XLOOKUP($B17,Event_and_Consequence!$CL:$CL,Event_and_Consequence!AD:AD,"",0,1),""))</f>
        <v/>
      </c>
      <c r="T17" s="179" t="str">
        <f>IF($C17="","",IF(_xlfn.XLOOKUP($B17,Event_and_Consequence!$CL:$CL,Event_and_Consequence!AE:AE,"",0,1)&lt;&gt;"",_xlfn.XLOOKUP($B17,Event_and_Consequence!$CL:$CL,Event_and_Consequence!AE:AE,"",0,1),""))</f>
        <v/>
      </c>
      <c r="U17" s="179" t="str">
        <f>IF($C17="","",IF(_xlfn.XLOOKUP($B17,Event_and_Consequence!$CL:$CL,Event_and_Consequence!AF:AF,"",0,1)&lt;&gt;"",_xlfn.XLOOKUP($B17,Event_and_Consequence!$CL:$CL,Event_and_Consequence!AF:AF,"",0,1),""))</f>
        <v/>
      </c>
      <c r="V17" s="184"/>
      <c r="W17" s="184"/>
      <c r="X17" s="179" t="str">
        <f>IF($C17="","",IF(_xlfn.XLOOKUP($B17,Event_and_Consequence!$CL:$CL,Event_and_Consequence!AG:AG,"",0,1)&lt;&gt;"",_xlfn.XLOOKUP($B17,Event_and_Consequence!$CL:$CL,Event_and_Consequence!AG:AG,"",0,1),""))</f>
        <v/>
      </c>
      <c r="Y17" s="179" t="str">
        <f>IF($C17="","",IF(_xlfn.XLOOKUP($B17,Event_and_Consequence!$CL:$CL,Event_and_Consequence!AH:AH,"",0,1)&lt;&gt;"",_xlfn.XLOOKUP($B17,Event_and_Consequence!$CL:$CL,Event_and_Consequence!AH:AH,"",0,1),""))</f>
        <v/>
      </c>
      <c r="Z17" s="179" t="str">
        <f>IF($C17="","",IF(_xlfn.XLOOKUP($B17,Event_and_Consequence!$CL:$CL,Event_and_Consequence!AI:AI,"",0,1)&lt;&gt;"",_xlfn.XLOOKUP($B17,Event_and_Consequence!$CL:$CL,Event_and_Consequence!AI:AI,"",0,1),""))</f>
        <v/>
      </c>
      <c r="AA17" s="179" t="str">
        <f>IF($C17="","",IF(_xlfn.XLOOKUP($B17,Event_and_Consequence!$CL:$CL,Event_and_Consequence!AJ:AJ,"",0,1)&lt;&gt;"",_xlfn.XLOOKUP($B17,Event_and_Consequence!$CL:$CL,Event_and_Consequence!AJ:AJ,"",0,1),""))</f>
        <v/>
      </c>
      <c r="AB17" s="184"/>
    </row>
    <row r="18" spans="1:28" s="176" customFormat="1" ht="12" x14ac:dyDescent="0.25">
      <c r="A18" s="188"/>
      <c r="B18" s="188">
        <v>16</v>
      </c>
      <c r="C18" s="178" t="str">
        <f>_xlfn.XLOOKUP($B18,Event_and_Consequence!$CL:$CL,Event_and_Consequence!B:B,"",0,1)</f>
        <v/>
      </c>
      <c r="D18" s="179" t="str">
        <f>IF($C18="","",_xlfn.XLOOKUP(C18,Facility_Information!B:B,Facility_Information!O:O,,0,1))</f>
        <v/>
      </c>
      <c r="E18" s="180" t="str">
        <f>IF($C18="","",_xlfn.XLOOKUP($B18,Event_and_Consequence!$CL:$CL,Event_and_Consequence!G:G,"",0,1))</f>
        <v/>
      </c>
      <c r="F18" s="181" t="str">
        <f>IF($C18="","",_xlfn.XLOOKUP($B18,Event_and_Consequence!$CL:$CL,Event_and_Consequence!H:H,"",0,1))</f>
        <v/>
      </c>
      <c r="G18" s="184"/>
      <c r="H18" s="184"/>
      <c r="I18" s="184"/>
      <c r="J18" s="179" t="str">
        <f>IF($C18="","",_xlfn.XLOOKUP($B18,Event_and_Consequence!$CL:$CL,Event_and_Consequence!I:I,"",0,1))</f>
        <v/>
      </c>
      <c r="K18" s="184"/>
      <c r="L18" s="179" t="str">
        <f>IF($C18="","",IF(_xlfn.XLOOKUP($B18,Event_and_Consequence!$CL:$CL,Event_and_Consequence!Y:Y,"",0,1)&lt;&gt;"",_xlfn.XLOOKUP($B18,Event_and_Consequence!$CL:$CL,Event_and_Consequence!Y:Y,"",0,1),""))</f>
        <v/>
      </c>
      <c r="M18" s="179" t="str">
        <f>IF($C18="","",IF(_xlfn.XLOOKUP($B18,Event_and_Consequence!$CL:$CL,Event_and_Consequence!Z:Z,"",0,1)&lt;&gt;"",_xlfn.XLOOKUP($B18,Event_and_Consequence!$CL:$CL,Event_and_Consequence!Z:Z,"",0,1),""))</f>
        <v/>
      </c>
      <c r="N18" s="179" t="str">
        <f>IF($C18="","",IF(_xlfn.XLOOKUP($B18,Event_and_Consequence!$CL:$CL,Event_and_Consequence!AA:AA,"",0,1)&lt;&gt;"",_xlfn.XLOOKUP($B18,Event_and_Consequence!$CL:$CL,Event_and_Consequence!AA:AA,"",0,1),""))</f>
        <v/>
      </c>
      <c r="O18" s="179" t="str">
        <f>IF($C18="","",IF(_xlfn.XLOOKUP($B18,Event_and_Consequence!$CL:$CL,Event_and_Consequence!AB:AB,"",0,1)&lt;&gt;"",_xlfn.XLOOKUP($B18,Event_and_Consequence!$CL:$CL,Event_and_Consequence!AB:AB,"",0,1),""))</f>
        <v/>
      </c>
      <c r="P18" s="184"/>
      <c r="Q18" s="184"/>
      <c r="R18" s="179" t="str">
        <f>IF($C18="","",IF(_xlfn.XLOOKUP($B18,Event_and_Consequence!$CL:$CL,Event_and_Consequence!AC:AC,"",0,1)&lt;&gt;"",_xlfn.XLOOKUP($B18,Event_and_Consequence!$CL:$CL,Event_and_Consequence!AC:AC,"",0,1),""))</f>
        <v/>
      </c>
      <c r="S18" s="179" t="str">
        <f>IF($C18="","",IF(_xlfn.XLOOKUP($B18,Event_and_Consequence!$CL:$CL,Event_and_Consequence!AD:AD,"",0,1)&lt;&gt;"",_xlfn.XLOOKUP($B18,Event_and_Consequence!$CL:$CL,Event_and_Consequence!AD:AD,"",0,1),""))</f>
        <v/>
      </c>
      <c r="T18" s="179" t="str">
        <f>IF($C18="","",IF(_xlfn.XLOOKUP($B18,Event_and_Consequence!$CL:$CL,Event_and_Consequence!AE:AE,"",0,1)&lt;&gt;"",_xlfn.XLOOKUP($B18,Event_and_Consequence!$CL:$CL,Event_and_Consequence!AE:AE,"",0,1),""))</f>
        <v/>
      </c>
      <c r="U18" s="179" t="str">
        <f>IF($C18="","",IF(_xlfn.XLOOKUP($B18,Event_and_Consequence!$CL:$CL,Event_and_Consequence!AF:AF,"",0,1)&lt;&gt;"",_xlfn.XLOOKUP($B18,Event_and_Consequence!$CL:$CL,Event_and_Consequence!AF:AF,"",0,1),""))</f>
        <v/>
      </c>
      <c r="V18" s="184"/>
      <c r="W18" s="184"/>
      <c r="X18" s="179" t="str">
        <f>IF($C18="","",IF(_xlfn.XLOOKUP($B18,Event_and_Consequence!$CL:$CL,Event_and_Consequence!AG:AG,"",0,1)&lt;&gt;"",_xlfn.XLOOKUP($B18,Event_and_Consequence!$CL:$CL,Event_and_Consequence!AG:AG,"",0,1),""))</f>
        <v/>
      </c>
      <c r="Y18" s="179" t="str">
        <f>IF($C18="","",IF(_xlfn.XLOOKUP($B18,Event_and_Consequence!$CL:$CL,Event_and_Consequence!AH:AH,"",0,1)&lt;&gt;"",_xlfn.XLOOKUP($B18,Event_and_Consequence!$CL:$CL,Event_and_Consequence!AH:AH,"",0,1),""))</f>
        <v/>
      </c>
      <c r="Z18" s="179" t="str">
        <f>IF($C18="","",IF(_xlfn.XLOOKUP($B18,Event_and_Consequence!$CL:$CL,Event_and_Consequence!AI:AI,"",0,1)&lt;&gt;"",_xlfn.XLOOKUP($B18,Event_and_Consequence!$CL:$CL,Event_and_Consequence!AI:AI,"",0,1),""))</f>
        <v/>
      </c>
      <c r="AA18" s="179" t="str">
        <f>IF($C18="","",IF(_xlfn.XLOOKUP($B18,Event_and_Consequence!$CL:$CL,Event_and_Consequence!AJ:AJ,"",0,1)&lt;&gt;"",_xlfn.XLOOKUP($B18,Event_and_Consequence!$CL:$CL,Event_and_Consequence!AJ:AJ,"",0,1),""))</f>
        <v/>
      </c>
      <c r="AB18" s="184"/>
    </row>
    <row r="19" spans="1:28" s="176" customFormat="1" ht="12" x14ac:dyDescent="0.25">
      <c r="A19" s="188"/>
      <c r="B19" s="188">
        <v>17</v>
      </c>
      <c r="C19" s="178" t="str">
        <f>_xlfn.XLOOKUP($B19,Event_and_Consequence!$CL:$CL,Event_and_Consequence!B:B,"",0,1)</f>
        <v/>
      </c>
      <c r="D19" s="179" t="str">
        <f>IF($C19="","",_xlfn.XLOOKUP(C19,Facility_Information!B:B,Facility_Information!O:O,,0,1))</f>
        <v/>
      </c>
      <c r="E19" s="180" t="str">
        <f>IF($C19="","",_xlfn.XLOOKUP($B19,Event_and_Consequence!$CL:$CL,Event_and_Consequence!G:G,"",0,1))</f>
        <v/>
      </c>
      <c r="F19" s="181" t="str">
        <f>IF($C19="","",_xlfn.XLOOKUP($B19,Event_and_Consequence!$CL:$CL,Event_and_Consequence!H:H,"",0,1))</f>
        <v/>
      </c>
      <c r="G19" s="184"/>
      <c r="H19" s="184"/>
      <c r="I19" s="184"/>
      <c r="J19" s="179" t="str">
        <f>IF($C19="","",_xlfn.XLOOKUP($B19,Event_and_Consequence!$CL:$CL,Event_and_Consequence!I:I,"",0,1))</f>
        <v/>
      </c>
      <c r="K19" s="184"/>
      <c r="L19" s="179" t="str">
        <f>IF($C19="","",IF(_xlfn.XLOOKUP($B19,Event_and_Consequence!$CL:$CL,Event_and_Consequence!Y:Y,"",0,1)&lt;&gt;"",_xlfn.XLOOKUP($B19,Event_and_Consequence!$CL:$CL,Event_and_Consequence!Y:Y,"",0,1),""))</f>
        <v/>
      </c>
      <c r="M19" s="179" t="str">
        <f>IF($C19="","",IF(_xlfn.XLOOKUP($B19,Event_and_Consequence!$CL:$CL,Event_and_Consequence!Z:Z,"",0,1)&lt;&gt;"",_xlfn.XLOOKUP($B19,Event_and_Consequence!$CL:$CL,Event_and_Consequence!Z:Z,"",0,1),""))</f>
        <v/>
      </c>
      <c r="N19" s="179" t="str">
        <f>IF($C19="","",IF(_xlfn.XLOOKUP($B19,Event_and_Consequence!$CL:$CL,Event_and_Consequence!AA:AA,"",0,1)&lt;&gt;"",_xlfn.XLOOKUP($B19,Event_and_Consequence!$CL:$CL,Event_and_Consequence!AA:AA,"",0,1),""))</f>
        <v/>
      </c>
      <c r="O19" s="179" t="str">
        <f>IF($C19="","",IF(_xlfn.XLOOKUP($B19,Event_and_Consequence!$CL:$CL,Event_and_Consequence!AB:AB,"",0,1)&lt;&gt;"",_xlfn.XLOOKUP($B19,Event_and_Consequence!$CL:$CL,Event_and_Consequence!AB:AB,"",0,1),""))</f>
        <v/>
      </c>
      <c r="P19" s="184"/>
      <c r="Q19" s="184"/>
      <c r="R19" s="179" t="str">
        <f>IF($C19="","",IF(_xlfn.XLOOKUP($B19,Event_and_Consequence!$CL:$CL,Event_and_Consequence!AC:AC,"",0,1)&lt;&gt;"",_xlfn.XLOOKUP($B19,Event_and_Consequence!$CL:$CL,Event_and_Consequence!AC:AC,"",0,1),""))</f>
        <v/>
      </c>
      <c r="S19" s="179" t="str">
        <f>IF($C19="","",IF(_xlfn.XLOOKUP($B19,Event_and_Consequence!$CL:$CL,Event_and_Consequence!AD:AD,"",0,1)&lt;&gt;"",_xlfn.XLOOKUP($B19,Event_and_Consequence!$CL:$CL,Event_and_Consequence!AD:AD,"",0,1),""))</f>
        <v/>
      </c>
      <c r="T19" s="179" t="str">
        <f>IF($C19="","",IF(_xlfn.XLOOKUP($B19,Event_and_Consequence!$CL:$CL,Event_and_Consequence!AE:AE,"",0,1)&lt;&gt;"",_xlfn.XLOOKUP($B19,Event_and_Consequence!$CL:$CL,Event_and_Consequence!AE:AE,"",0,1),""))</f>
        <v/>
      </c>
      <c r="U19" s="179" t="str">
        <f>IF($C19="","",IF(_xlfn.XLOOKUP($B19,Event_and_Consequence!$CL:$CL,Event_and_Consequence!AF:AF,"",0,1)&lt;&gt;"",_xlfn.XLOOKUP($B19,Event_and_Consequence!$CL:$CL,Event_and_Consequence!AF:AF,"",0,1),""))</f>
        <v/>
      </c>
      <c r="V19" s="184"/>
      <c r="W19" s="184"/>
      <c r="X19" s="179" t="str">
        <f>IF($C19="","",IF(_xlfn.XLOOKUP($B19,Event_and_Consequence!$CL:$CL,Event_and_Consequence!AG:AG,"",0,1)&lt;&gt;"",_xlfn.XLOOKUP($B19,Event_and_Consequence!$CL:$CL,Event_and_Consequence!AG:AG,"",0,1),""))</f>
        <v/>
      </c>
      <c r="Y19" s="179" t="str">
        <f>IF($C19="","",IF(_xlfn.XLOOKUP($B19,Event_and_Consequence!$CL:$CL,Event_and_Consequence!AH:AH,"",0,1)&lt;&gt;"",_xlfn.XLOOKUP($B19,Event_and_Consequence!$CL:$CL,Event_and_Consequence!AH:AH,"",0,1),""))</f>
        <v/>
      </c>
      <c r="Z19" s="179" t="str">
        <f>IF($C19="","",IF(_xlfn.XLOOKUP($B19,Event_and_Consequence!$CL:$CL,Event_and_Consequence!AI:AI,"",0,1)&lt;&gt;"",_xlfn.XLOOKUP($B19,Event_and_Consequence!$CL:$CL,Event_and_Consequence!AI:AI,"",0,1),""))</f>
        <v/>
      </c>
      <c r="AA19" s="179" t="str">
        <f>IF($C19="","",IF(_xlfn.XLOOKUP($B19,Event_and_Consequence!$CL:$CL,Event_and_Consequence!AJ:AJ,"",0,1)&lt;&gt;"",_xlfn.XLOOKUP($B19,Event_and_Consequence!$CL:$CL,Event_and_Consequence!AJ:AJ,"",0,1),""))</f>
        <v/>
      </c>
      <c r="AB19" s="184"/>
    </row>
    <row r="20" spans="1:28" s="176" customFormat="1" ht="12" x14ac:dyDescent="0.25">
      <c r="A20" s="188"/>
      <c r="B20" s="188">
        <v>18</v>
      </c>
      <c r="C20" s="178" t="str">
        <f>_xlfn.XLOOKUP($B20,Event_and_Consequence!$CL:$CL,Event_and_Consequence!B:B,"",0,1)</f>
        <v/>
      </c>
      <c r="D20" s="179" t="str">
        <f>IF($C20="","",_xlfn.XLOOKUP(C20,Facility_Information!B:B,Facility_Information!O:O,,0,1))</f>
        <v/>
      </c>
      <c r="E20" s="180" t="str">
        <f>IF($C20="","",_xlfn.XLOOKUP($B20,Event_and_Consequence!$CL:$CL,Event_and_Consequence!G:G,"",0,1))</f>
        <v/>
      </c>
      <c r="F20" s="181" t="str">
        <f>IF($C20="","",_xlfn.XLOOKUP($B20,Event_and_Consequence!$CL:$CL,Event_and_Consequence!H:H,"",0,1))</f>
        <v/>
      </c>
      <c r="G20" s="184"/>
      <c r="H20" s="184"/>
      <c r="I20" s="184"/>
      <c r="J20" s="179" t="str">
        <f>IF($C20="","",_xlfn.XLOOKUP($B20,Event_and_Consequence!$CL:$CL,Event_and_Consequence!I:I,"",0,1))</f>
        <v/>
      </c>
      <c r="K20" s="184"/>
      <c r="L20" s="179" t="str">
        <f>IF($C20="","",IF(_xlfn.XLOOKUP($B20,Event_and_Consequence!$CL:$CL,Event_and_Consequence!Y:Y,"",0,1)&lt;&gt;"",_xlfn.XLOOKUP($B20,Event_and_Consequence!$CL:$CL,Event_and_Consequence!Y:Y,"",0,1),""))</f>
        <v/>
      </c>
      <c r="M20" s="179" t="str">
        <f>IF($C20="","",IF(_xlfn.XLOOKUP($B20,Event_and_Consequence!$CL:$CL,Event_and_Consequence!Z:Z,"",0,1)&lt;&gt;"",_xlfn.XLOOKUP($B20,Event_and_Consequence!$CL:$CL,Event_and_Consequence!Z:Z,"",0,1),""))</f>
        <v/>
      </c>
      <c r="N20" s="179" t="str">
        <f>IF($C20="","",IF(_xlfn.XLOOKUP($B20,Event_and_Consequence!$CL:$CL,Event_and_Consequence!AA:AA,"",0,1)&lt;&gt;"",_xlfn.XLOOKUP($B20,Event_and_Consequence!$CL:$CL,Event_and_Consequence!AA:AA,"",0,1),""))</f>
        <v/>
      </c>
      <c r="O20" s="179" t="str">
        <f>IF($C20="","",IF(_xlfn.XLOOKUP($B20,Event_and_Consequence!$CL:$CL,Event_and_Consequence!AB:AB,"",0,1)&lt;&gt;"",_xlfn.XLOOKUP($B20,Event_and_Consequence!$CL:$CL,Event_and_Consequence!AB:AB,"",0,1),""))</f>
        <v/>
      </c>
      <c r="P20" s="184"/>
      <c r="Q20" s="184"/>
      <c r="R20" s="179" t="str">
        <f>IF($C20="","",IF(_xlfn.XLOOKUP($B20,Event_and_Consequence!$CL:$CL,Event_and_Consequence!AC:AC,"",0,1)&lt;&gt;"",_xlfn.XLOOKUP($B20,Event_and_Consequence!$CL:$CL,Event_and_Consequence!AC:AC,"",0,1),""))</f>
        <v/>
      </c>
      <c r="S20" s="179" t="str">
        <f>IF($C20="","",IF(_xlfn.XLOOKUP($B20,Event_and_Consequence!$CL:$CL,Event_and_Consequence!AD:AD,"",0,1)&lt;&gt;"",_xlfn.XLOOKUP($B20,Event_and_Consequence!$CL:$CL,Event_and_Consequence!AD:AD,"",0,1),""))</f>
        <v/>
      </c>
      <c r="T20" s="179" t="str">
        <f>IF($C20="","",IF(_xlfn.XLOOKUP($B20,Event_and_Consequence!$CL:$CL,Event_and_Consequence!AE:AE,"",0,1)&lt;&gt;"",_xlfn.XLOOKUP($B20,Event_and_Consequence!$CL:$CL,Event_and_Consequence!AE:AE,"",0,1),""))</f>
        <v/>
      </c>
      <c r="U20" s="179" t="str">
        <f>IF($C20="","",IF(_xlfn.XLOOKUP($B20,Event_and_Consequence!$CL:$CL,Event_and_Consequence!AF:AF,"",0,1)&lt;&gt;"",_xlfn.XLOOKUP($B20,Event_and_Consequence!$CL:$CL,Event_and_Consequence!AF:AF,"",0,1),""))</f>
        <v/>
      </c>
      <c r="V20" s="184"/>
      <c r="W20" s="184"/>
      <c r="X20" s="179" t="str">
        <f>IF($C20="","",IF(_xlfn.XLOOKUP($B20,Event_and_Consequence!$CL:$CL,Event_and_Consequence!AG:AG,"",0,1)&lt;&gt;"",_xlfn.XLOOKUP($B20,Event_and_Consequence!$CL:$CL,Event_and_Consequence!AG:AG,"",0,1),""))</f>
        <v/>
      </c>
      <c r="Y20" s="179" t="str">
        <f>IF($C20="","",IF(_xlfn.XLOOKUP($B20,Event_and_Consequence!$CL:$CL,Event_and_Consequence!AH:AH,"",0,1)&lt;&gt;"",_xlfn.XLOOKUP($B20,Event_and_Consequence!$CL:$CL,Event_and_Consequence!AH:AH,"",0,1),""))</f>
        <v/>
      </c>
      <c r="Z20" s="179" t="str">
        <f>IF($C20="","",IF(_xlfn.XLOOKUP($B20,Event_and_Consequence!$CL:$CL,Event_and_Consequence!AI:AI,"",0,1)&lt;&gt;"",_xlfn.XLOOKUP($B20,Event_and_Consequence!$CL:$CL,Event_and_Consequence!AI:AI,"",0,1),""))</f>
        <v/>
      </c>
      <c r="AA20" s="179" t="str">
        <f>IF($C20="","",IF(_xlfn.XLOOKUP($B20,Event_and_Consequence!$CL:$CL,Event_and_Consequence!AJ:AJ,"",0,1)&lt;&gt;"",_xlfn.XLOOKUP($B20,Event_and_Consequence!$CL:$CL,Event_and_Consequence!AJ:AJ,"",0,1),""))</f>
        <v/>
      </c>
      <c r="AB20" s="184"/>
    </row>
    <row r="21" spans="1:28" s="176" customFormat="1" ht="12" x14ac:dyDescent="0.25">
      <c r="A21" s="188"/>
      <c r="B21" s="188">
        <v>19</v>
      </c>
      <c r="C21" s="178" t="str">
        <f>_xlfn.XLOOKUP($B21,Event_and_Consequence!$CL:$CL,Event_and_Consequence!B:B,"",0,1)</f>
        <v/>
      </c>
      <c r="D21" s="179" t="str">
        <f>IF($C21="","",_xlfn.XLOOKUP(C21,Facility_Information!B:B,Facility_Information!O:O,,0,1))</f>
        <v/>
      </c>
      <c r="E21" s="180" t="str">
        <f>IF($C21="","",_xlfn.XLOOKUP($B21,Event_and_Consequence!$CL:$CL,Event_and_Consequence!G:G,"",0,1))</f>
        <v/>
      </c>
      <c r="F21" s="181" t="str">
        <f>IF($C21="","",_xlfn.XLOOKUP($B21,Event_and_Consequence!$CL:$CL,Event_and_Consequence!H:H,"",0,1))</f>
        <v/>
      </c>
      <c r="G21" s="184"/>
      <c r="H21" s="184"/>
      <c r="I21" s="184"/>
      <c r="J21" s="179" t="str">
        <f>IF($C21="","",_xlfn.XLOOKUP($B21,Event_and_Consequence!$CL:$CL,Event_and_Consequence!I:I,"",0,1))</f>
        <v/>
      </c>
      <c r="K21" s="184"/>
      <c r="L21" s="179" t="str">
        <f>IF($C21="","",IF(_xlfn.XLOOKUP($B21,Event_and_Consequence!$CL:$CL,Event_and_Consequence!Y:Y,"",0,1)&lt;&gt;"",_xlfn.XLOOKUP($B21,Event_and_Consequence!$CL:$CL,Event_and_Consequence!Y:Y,"",0,1),""))</f>
        <v/>
      </c>
      <c r="M21" s="179" t="str">
        <f>IF($C21="","",IF(_xlfn.XLOOKUP($B21,Event_and_Consequence!$CL:$CL,Event_and_Consequence!Z:Z,"",0,1)&lt;&gt;"",_xlfn.XLOOKUP($B21,Event_and_Consequence!$CL:$CL,Event_and_Consequence!Z:Z,"",0,1),""))</f>
        <v/>
      </c>
      <c r="N21" s="179" t="str">
        <f>IF($C21="","",IF(_xlfn.XLOOKUP($B21,Event_and_Consequence!$CL:$CL,Event_and_Consequence!AA:AA,"",0,1)&lt;&gt;"",_xlfn.XLOOKUP($B21,Event_and_Consequence!$CL:$CL,Event_and_Consequence!AA:AA,"",0,1),""))</f>
        <v/>
      </c>
      <c r="O21" s="179" t="str">
        <f>IF($C21="","",IF(_xlfn.XLOOKUP($B21,Event_and_Consequence!$CL:$CL,Event_and_Consequence!AB:AB,"",0,1)&lt;&gt;"",_xlfn.XLOOKUP($B21,Event_and_Consequence!$CL:$CL,Event_and_Consequence!AB:AB,"",0,1),""))</f>
        <v/>
      </c>
      <c r="P21" s="184"/>
      <c r="Q21" s="184"/>
      <c r="R21" s="179" t="str">
        <f>IF($C21="","",IF(_xlfn.XLOOKUP($B21,Event_and_Consequence!$CL:$CL,Event_and_Consequence!AC:AC,"",0,1)&lt;&gt;"",_xlfn.XLOOKUP($B21,Event_and_Consequence!$CL:$CL,Event_and_Consequence!AC:AC,"",0,1),""))</f>
        <v/>
      </c>
      <c r="S21" s="179" t="str">
        <f>IF($C21="","",IF(_xlfn.XLOOKUP($B21,Event_and_Consequence!$CL:$CL,Event_and_Consequence!AD:AD,"",0,1)&lt;&gt;"",_xlfn.XLOOKUP($B21,Event_and_Consequence!$CL:$CL,Event_and_Consequence!AD:AD,"",0,1),""))</f>
        <v/>
      </c>
      <c r="T21" s="179" t="str">
        <f>IF($C21="","",IF(_xlfn.XLOOKUP($B21,Event_and_Consequence!$CL:$CL,Event_and_Consequence!AE:AE,"",0,1)&lt;&gt;"",_xlfn.XLOOKUP($B21,Event_and_Consequence!$CL:$CL,Event_and_Consequence!AE:AE,"",0,1),""))</f>
        <v/>
      </c>
      <c r="U21" s="179" t="str">
        <f>IF($C21="","",IF(_xlfn.XLOOKUP($B21,Event_and_Consequence!$CL:$CL,Event_and_Consequence!AF:AF,"",0,1)&lt;&gt;"",_xlfn.XLOOKUP($B21,Event_and_Consequence!$CL:$CL,Event_and_Consequence!AF:AF,"",0,1),""))</f>
        <v/>
      </c>
      <c r="V21" s="184"/>
      <c r="W21" s="184"/>
      <c r="X21" s="179" t="str">
        <f>IF($C21="","",IF(_xlfn.XLOOKUP($B21,Event_and_Consequence!$CL:$CL,Event_and_Consequence!AG:AG,"",0,1)&lt;&gt;"",_xlfn.XLOOKUP($B21,Event_and_Consequence!$CL:$CL,Event_and_Consequence!AG:AG,"",0,1),""))</f>
        <v/>
      </c>
      <c r="Y21" s="179" t="str">
        <f>IF($C21="","",IF(_xlfn.XLOOKUP($B21,Event_and_Consequence!$CL:$CL,Event_and_Consequence!AH:AH,"",0,1)&lt;&gt;"",_xlfn.XLOOKUP($B21,Event_and_Consequence!$CL:$CL,Event_and_Consequence!AH:AH,"",0,1),""))</f>
        <v/>
      </c>
      <c r="Z21" s="179" t="str">
        <f>IF($C21="","",IF(_xlfn.XLOOKUP($B21,Event_and_Consequence!$CL:$CL,Event_and_Consequence!AI:AI,"",0,1)&lt;&gt;"",_xlfn.XLOOKUP($B21,Event_and_Consequence!$CL:$CL,Event_and_Consequence!AI:AI,"",0,1),""))</f>
        <v/>
      </c>
      <c r="AA21" s="179" t="str">
        <f>IF($C21="","",IF(_xlfn.XLOOKUP($B21,Event_and_Consequence!$CL:$CL,Event_and_Consequence!AJ:AJ,"",0,1)&lt;&gt;"",_xlfn.XLOOKUP($B21,Event_and_Consequence!$CL:$CL,Event_and_Consequence!AJ:AJ,"",0,1),""))</f>
        <v/>
      </c>
      <c r="AB21" s="184"/>
    </row>
    <row r="22" spans="1:28" s="176" customFormat="1" ht="12" x14ac:dyDescent="0.25">
      <c r="A22" s="188"/>
      <c r="B22" s="188">
        <v>20</v>
      </c>
      <c r="C22" s="178" t="str">
        <f>_xlfn.XLOOKUP($B22,Event_and_Consequence!$CL:$CL,Event_and_Consequence!B:B,"",0,1)</f>
        <v/>
      </c>
      <c r="D22" s="179" t="str">
        <f>IF($C22="","",_xlfn.XLOOKUP(C22,Facility_Information!B:B,Facility_Information!O:O,,0,1))</f>
        <v/>
      </c>
      <c r="E22" s="180" t="str">
        <f>IF($C22="","",_xlfn.XLOOKUP($B22,Event_and_Consequence!$CL:$CL,Event_and_Consequence!G:G,"",0,1))</f>
        <v/>
      </c>
      <c r="F22" s="181" t="str">
        <f>IF($C22="","",_xlfn.XLOOKUP($B22,Event_and_Consequence!$CL:$CL,Event_and_Consequence!H:H,"",0,1))</f>
        <v/>
      </c>
      <c r="G22" s="184"/>
      <c r="H22" s="184"/>
      <c r="I22" s="184"/>
      <c r="J22" s="179" t="str">
        <f>IF($C22="","",_xlfn.XLOOKUP($B22,Event_and_Consequence!$CL:$CL,Event_and_Consequence!I:I,"",0,1))</f>
        <v/>
      </c>
      <c r="K22" s="184"/>
      <c r="L22" s="179" t="str">
        <f>IF($C22="","",IF(_xlfn.XLOOKUP($B22,Event_and_Consequence!$CL:$CL,Event_and_Consequence!Y:Y,"",0,1)&lt;&gt;"",_xlfn.XLOOKUP($B22,Event_and_Consequence!$CL:$CL,Event_and_Consequence!Y:Y,"",0,1),""))</f>
        <v/>
      </c>
      <c r="M22" s="179" t="str">
        <f>IF($C22="","",IF(_xlfn.XLOOKUP($B22,Event_and_Consequence!$CL:$CL,Event_and_Consequence!Z:Z,"",0,1)&lt;&gt;"",_xlfn.XLOOKUP($B22,Event_and_Consequence!$CL:$CL,Event_and_Consequence!Z:Z,"",0,1),""))</f>
        <v/>
      </c>
      <c r="N22" s="179" t="str">
        <f>IF($C22="","",IF(_xlfn.XLOOKUP($B22,Event_and_Consequence!$CL:$CL,Event_and_Consequence!AA:AA,"",0,1)&lt;&gt;"",_xlfn.XLOOKUP($B22,Event_and_Consequence!$CL:$CL,Event_and_Consequence!AA:AA,"",0,1),""))</f>
        <v/>
      </c>
      <c r="O22" s="179" t="str">
        <f>IF($C22="","",IF(_xlfn.XLOOKUP($B22,Event_and_Consequence!$CL:$CL,Event_and_Consequence!AB:AB,"",0,1)&lt;&gt;"",_xlfn.XLOOKUP($B22,Event_and_Consequence!$CL:$CL,Event_and_Consequence!AB:AB,"",0,1),""))</f>
        <v/>
      </c>
      <c r="P22" s="184"/>
      <c r="Q22" s="184"/>
      <c r="R22" s="179" t="str">
        <f>IF($C22="","",IF(_xlfn.XLOOKUP($B22,Event_and_Consequence!$CL:$CL,Event_and_Consequence!AC:AC,"",0,1)&lt;&gt;"",_xlfn.XLOOKUP($B22,Event_and_Consequence!$CL:$CL,Event_and_Consequence!AC:AC,"",0,1),""))</f>
        <v/>
      </c>
      <c r="S22" s="179" t="str">
        <f>IF($C22="","",IF(_xlfn.XLOOKUP($B22,Event_and_Consequence!$CL:$CL,Event_and_Consequence!AD:AD,"",0,1)&lt;&gt;"",_xlfn.XLOOKUP($B22,Event_and_Consequence!$CL:$CL,Event_and_Consequence!AD:AD,"",0,1),""))</f>
        <v/>
      </c>
      <c r="T22" s="179" t="str">
        <f>IF($C22="","",IF(_xlfn.XLOOKUP($B22,Event_and_Consequence!$CL:$CL,Event_and_Consequence!AE:AE,"",0,1)&lt;&gt;"",_xlfn.XLOOKUP($B22,Event_and_Consequence!$CL:$CL,Event_and_Consequence!AE:AE,"",0,1),""))</f>
        <v/>
      </c>
      <c r="U22" s="179" t="str">
        <f>IF($C22="","",IF(_xlfn.XLOOKUP($B22,Event_and_Consequence!$CL:$CL,Event_and_Consequence!AF:AF,"",0,1)&lt;&gt;"",_xlfn.XLOOKUP($B22,Event_and_Consequence!$CL:$CL,Event_and_Consequence!AF:AF,"",0,1),""))</f>
        <v/>
      </c>
      <c r="V22" s="184"/>
      <c r="W22" s="184"/>
      <c r="X22" s="179" t="str">
        <f>IF($C22="","",IF(_xlfn.XLOOKUP($B22,Event_and_Consequence!$CL:$CL,Event_and_Consequence!AG:AG,"",0,1)&lt;&gt;"",_xlfn.XLOOKUP($B22,Event_and_Consequence!$CL:$CL,Event_and_Consequence!AG:AG,"",0,1),""))</f>
        <v/>
      </c>
      <c r="Y22" s="179" t="str">
        <f>IF($C22="","",IF(_xlfn.XLOOKUP($B22,Event_and_Consequence!$CL:$CL,Event_and_Consequence!AH:AH,"",0,1)&lt;&gt;"",_xlfn.XLOOKUP($B22,Event_and_Consequence!$CL:$CL,Event_and_Consequence!AH:AH,"",0,1),""))</f>
        <v/>
      </c>
      <c r="Z22" s="179" t="str">
        <f>IF($C22="","",IF(_xlfn.XLOOKUP($B22,Event_and_Consequence!$CL:$CL,Event_and_Consequence!AI:AI,"",0,1)&lt;&gt;"",_xlfn.XLOOKUP($B22,Event_and_Consequence!$CL:$CL,Event_and_Consequence!AI:AI,"",0,1),""))</f>
        <v/>
      </c>
      <c r="AA22" s="179" t="str">
        <f>IF($C22="","",IF(_xlfn.XLOOKUP($B22,Event_and_Consequence!$CL:$CL,Event_and_Consequence!AJ:AJ,"",0,1)&lt;&gt;"",_xlfn.XLOOKUP($B22,Event_and_Consequence!$CL:$CL,Event_and_Consequence!AJ:AJ,"",0,1),""))</f>
        <v/>
      </c>
      <c r="AB22" s="184"/>
    </row>
    <row r="23" spans="1:28" s="176" customFormat="1" ht="12" x14ac:dyDescent="0.25">
      <c r="A23" s="188"/>
      <c r="B23" s="188">
        <v>21</v>
      </c>
      <c r="C23" s="178" t="str">
        <f>_xlfn.XLOOKUP($B23,Event_and_Consequence!$CL:$CL,Event_and_Consequence!B:B,"",0,1)</f>
        <v/>
      </c>
      <c r="D23" s="179" t="str">
        <f>IF($C23="","",_xlfn.XLOOKUP(C23,Facility_Information!B:B,Facility_Information!O:O,,0,1))</f>
        <v/>
      </c>
      <c r="E23" s="180" t="str">
        <f>IF($C23="","",_xlfn.XLOOKUP($B23,Event_and_Consequence!$CL:$CL,Event_and_Consequence!G:G,"",0,1))</f>
        <v/>
      </c>
      <c r="F23" s="181" t="str">
        <f>IF($C23="","",_xlfn.XLOOKUP($B23,Event_and_Consequence!$CL:$CL,Event_and_Consequence!H:H,"",0,1))</f>
        <v/>
      </c>
      <c r="G23" s="184"/>
      <c r="H23" s="184"/>
      <c r="I23" s="184"/>
      <c r="J23" s="179" t="str">
        <f>IF($C23="","",_xlfn.XLOOKUP($B23,Event_and_Consequence!$CL:$CL,Event_and_Consequence!I:I,"",0,1))</f>
        <v/>
      </c>
      <c r="K23" s="184"/>
      <c r="L23" s="179" t="str">
        <f>IF($C23="","",IF(_xlfn.XLOOKUP($B23,Event_and_Consequence!$CL:$CL,Event_and_Consequence!Y:Y,"",0,1)&lt;&gt;"",_xlfn.XLOOKUP($B23,Event_and_Consequence!$CL:$CL,Event_and_Consequence!Y:Y,"",0,1),""))</f>
        <v/>
      </c>
      <c r="M23" s="179" t="str">
        <f>IF($C23="","",IF(_xlfn.XLOOKUP($B23,Event_and_Consequence!$CL:$CL,Event_and_Consequence!Z:Z,"",0,1)&lt;&gt;"",_xlfn.XLOOKUP($B23,Event_and_Consequence!$CL:$CL,Event_and_Consequence!Z:Z,"",0,1),""))</f>
        <v/>
      </c>
      <c r="N23" s="179" t="str">
        <f>IF($C23="","",IF(_xlfn.XLOOKUP($B23,Event_and_Consequence!$CL:$CL,Event_and_Consequence!AA:AA,"",0,1)&lt;&gt;"",_xlfn.XLOOKUP($B23,Event_and_Consequence!$CL:$CL,Event_and_Consequence!AA:AA,"",0,1),""))</f>
        <v/>
      </c>
      <c r="O23" s="179" t="str">
        <f>IF($C23="","",IF(_xlfn.XLOOKUP($B23,Event_and_Consequence!$CL:$CL,Event_and_Consequence!AB:AB,"",0,1)&lt;&gt;"",_xlfn.XLOOKUP($B23,Event_and_Consequence!$CL:$CL,Event_and_Consequence!AB:AB,"",0,1),""))</f>
        <v/>
      </c>
      <c r="P23" s="184"/>
      <c r="Q23" s="184"/>
      <c r="R23" s="179" t="str">
        <f>IF($C23="","",IF(_xlfn.XLOOKUP($B23,Event_and_Consequence!$CL:$CL,Event_and_Consequence!AC:AC,"",0,1)&lt;&gt;"",_xlfn.XLOOKUP($B23,Event_and_Consequence!$CL:$CL,Event_and_Consequence!AC:AC,"",0,1),""))</f>
        <v/>
      </c>
      <c r="S23" s="179" t="str">
        <f>IF($C23="","",IF(_xlfn.XLOOKUP($B23,Event_and_Consequence!$CL:$CL,Event_and_Consequence!AD:AD,"",0,1)&lt;&gt;"",_xlfn.XLOOKUP($B23,Event_and_Consequence!$CL:$CL,Event_and_Consequence!AD:AD,"",0,1),""))</f>
        <v/>
      </c>
      <c r="T23" s="179" t="str">
        <f>IF($C23="","",IF(_xlfn.XLOOKUP($B23,Event_and_Consequence!$CL:$CL,Event_and_Consequence!AE:AE,"",0,1)&lt;&gt;"",_xlfn.XLOOKUP($B23,Event_and_Consequence!$CL:$CL,Event_and_Consequence!AE:AE,"",0,1),""))</f>
        <v/>
      </c>
      <c r="U23" s="179" t="str">
        <f>IF($C23="","",IF(_xlfn.XLOOKUP($B23,Event_and_Consequence!$CL:$CL,Event_and_Consequence!AF:AF,"",0,1)&lt;&gt;"",_xlfn.XLOOKUP($B23,Event_and_Consequence!$CL:$CL,Event_and_Consequence!AF:AF,"",0,1),""))</f>
        <v/>
      </c>
      <c r="V23" s="184"/>
      <c r="W23" s="184"/>
      <c r="X23" s="179" t="str">
        <f>IF($C23="","",IF(_xlfn.XLOOKUP($B23,Event_and_Consequence!$CL:$CL,Event_and_Consequence!AG:AG,"",0,1)&lt;&gt;"",_xlfn.XLOOKUP($B23,Event_and_Consequence!$CL:$CL,Event_and_Consequence!AG:AG,"",0,1),""))</f>
        <v/>
      </c>
      <c r="Y23" s="179" t="str">
        <f>IF($C23="","",IF(_xlfn.XLOOKUP($B23,Event_and_Consequence!$CL:$CL,Event_and_Consequence!AH:AH,"",0,1)&lt;&gt;"",_xlfn.XLOOKUP($B23,Event_and_Consequence!$CL:$CL,Event_and_Consequence!AH:AH,"",0,1),""))</f>
        <v/>
      </c>
      <c r="Z23" s="179" t="str">
        <f>IF($C23="","",IF(_xlfn.XLOOKUP($B23,Event_and_Consequence!$CL:$CL,Event_and_Consequence!AI:AI,"",0,1)&lt;&gt;"",_xlfn.XLOOKUP($B23,Event_and_Consequence!$CL:$CL,Event_and_Consequence!AI:AI,"",0,1),""))</f>
        <v/>
      </c>
      <c r="AA23" s="179" t="str">
        <f>IF($C23="","",IF(_xlfn.XLOOKUP($B23,Event_and_Consequence!$CL:$CL,Event_and_Consequence!AJ:AJ,"",0,1)&lt;&gt;"",_xlfn.XLOOKUP($B23,Event_and_Consequence!$CL:$CL,Event_and_Consequence!AJ:AJ,"",0,1),""))</f>
        <v/>
      </c>
      <c r="AB23" s="184"/>
    </row>
    <row r="24" spans="1:28" s="176" customFormat="1" ht="12" x14ac:dyDescent="0.25">
      <c r="A24" s="188"/>
      <c r="B24" s="188">
        <v>22</v>
      </c>
      <c r="C24" s="178" t="str">
        <f>_xlfn.XLOOKUP($B24,Event_and_Consequence!$CL:$CL,Event_and_Consequence!B:B,"",0,1)</f>
        <v/>
      </c>
      <c r="D24" s="179" t="str">
        <f>IF($C24="","",_xlfn.XLOOKUP(C24,Facility_Information!B:B,Facility_Information!O:O,,0,1))</f>
        <v/>
      </c>
      <c r="E24" s="180" t="str">
        <f>IF($C24="","",_xlfn.XLOOKUP($B24,Event_and_Consequence!$CL:$CL,Event_and_Consequence!G:G,"",0,1))</f>
        <v/>
      </c>
      <c r="F24" s="181" t="str">
        <f>IF($C24="","",_xlfn.XLOOKUP($B24,Event_and_Consequence!$CL:$CL,Event_and_Consequence!H:H,"",0,1))</f>
        <v/>
      </c>
      <c r="G24" s="184"/>
      <c r="H24" s="184"/>
      <c r="I24" s="184"/>
      <c r="J24" s="179" t="str">
        <f>IF($C24="","",_xlfn.XLOOKUP($B24,Event_and_Consequence!$CL:$CL,Event_and_Consequence!I:I,"",0,1))</f>
        <v/>
      </c>
      <c r="K24" s="184"/>
      <c r="L24" s="179" t="str">
        <f>IF($C24="","",IF(_xlfn.XLOOKUP($B24,Event_and_Consequence!$CL:$CL,Event_and_Consequence!Y:Y,"",0,1)&lt;&gt;"",_xlfn.XLOOKUP($B24,Event_and_Consequence!$CL:$CL,Event_and_Consequence!Y:Y,"",0,1),""))</f>
        <v/>
      </c>
      <c r="M24" s="179" t="str">
        <f>IF($C24="","",IF(_xlfn.XLOOKUP($B24,Event_and_Consequence!$CL:$CL,Event_and_Consequence!Z:Z,"",0,1)&lt;&gt;"",_xlfn.XLOOKUP($B24,Event_and_Consequence!$CL:$CL,Event_and_Consequence!Z:Z,"",0,1),""))</f>
        <v/>
      </c>
      <c r="N24" s="179" t="str">
        <f>IF($C24="","",IF(_xlfn.XLOOKUP($B24,Event_and_Consequence!$CL:$CL,Event_and_Consequence!AA:AA,"",0,1)&lt;&gt;"",_xlfn.XLOOKUP($B24,Event_and_Consequence!$CL:$CL,Event_and_Consequence!AA:AA,"",0,1),""))</f>
        <v/>
      </c>
      <c r="O24" s="179" t="str">
        <f>IF($C24="","",IF(_xlfn.XLOOKUP($B24,Event_and_Consequence!$CL:$CL,Event_and_Consequence!AB:AB,"",0,1)&lt;&gt;"",_xlfn.XLOOKUP($B24,Event_and_Consequence!$CL:$CL,Event_and_Consequence!AB:AB,"",0,1),""))</f>
        <v/>
      </c>
      <c r="P24" s="184"/>
      <c r="Q24" s="184"/>
      <c r="R24" s="179" t="str">
        <f>IF($C24="","",IF(_xlfn.XLOOKUP($B24,Event_and_Consequence!$CL:$CL,Event_and_Consequence!AC:AC,"",0,1)&lt;&gt;"",_xlfn.XLOOKUP($B24,Event_and_Consequence!$CL:$CL,Event_and_Consequence!AC:AC,"",0,1),""))</f>
        <v/>
      </c>
      <c r="S24" s="179" t="str">
        <f>IF($C24="","",IF(_xlfn.XLOOKUP($B24,Event_and_Consequence!$CL:$CL,Event_and_Consequence!AD:AD,"",0,1)&lt;&gt;"",_xlfn.XLOOKUP($B24,Event_and_Consequence!$CL:$CL,Event_and_Consequence!AD:AD,"",0,1),""))</f>
        <v/>
      </c>
      <c r="T24" s="179" t="str">
        <f>IF($C24="","",IF(_xlfn.XLOOKUP($B24,Event_and_Consequence!$CL:$CL,Event_and_Consequence!AE:AE,"",0,1)&lt;&gt;"",_xlfn.XLOOKUP($B24,Event_and_Consequence!$CL:$CL,Event_and_Consequence!AE:AE,"",0,1),""))</f>
        <v/>
      </c>
      <c r="U24" s="179" t="str">
        <f>IF($C24="","",IF(_xlfn.XLOOKUP($B24,Event_and_Consequence!$CL:$CL,Event_and_Consequence!AF:AF,"",0,1)&lt;&gt;"",_xlfn.XLOOKUP($B24,Event_and_Consequence!$CL:$CL,Event_and_Consequence!AF:AF,"",0,1),""))</f>
        <v/>
      </c>
      <c r="V24" s="184"/>
      <c r="W24" s="184"/>
      <c r="X24" s="179" t="str">
        <f>IF($C24="","",IF(_xlfn.XLOOKUP($B24,Event_and_Consequence!$CL:$CL,Event_and_Consequence!AG:AG,"",0,1)&lt;&gt;"",_xlfn.XLOOKUP($B24,Event_and_Consequence!$CL:$CL,Event_and_Consequence!AG:AG,"",0,1),""))</f>
        <v/>
      </c>
      <c r="Y24" s="179" t="str">
        <f>IF($C24="","",IF(_xlfn.XLOOKUP($B24,Event_and_Consequence!$CL:$CL,Event_and_Consequence!AH:AH,"",0,1)&lt;&gt;"",_xlfn.XLOOKUP($B24,Event_and_Consequence!$CL:$CL,Event_and_Consequence!AH:AH,"",0,1),""))</f>
        <v/>
      </c>
      <c r="Z24" s="179" t="str">
        <f>IF($C24="","",IF(_xlfn.XLOOKUP($B24,Event_and_Consequence!$CL:$CL,Event_and_Consequence!AI:AI,"",0,1)&lt;&gt;"",_xlfn.XLOOKUP($B24,Event_and_Consequence!$CL:$CL,Event_and_Consequence!AI:AI,"",0,1),""))</f>
        <v/>
      </c>
      <c r="AA24" s="179" t="str">
        <f>IF($C24="","",IF(_xlfn.XLOOKUP($B24,Event_and_Consequence!$CL:$CL,Event_and_Consequence!AJ:AJ,"",0,1)&lt;&gt;"",_xlfn.XLOOKUP($B24,Event_and_Consequence!$CL:$CL,Event_and_Consequence!AJ:AJ,"",0,1),""))</f>
        <v/>
      </c>
      <c r="AB24" s="184"/>
    </row>
    <row r="25" spans="1:28" s="176" customFormat="1" ht="12" x14ac:dyDescent="0.25">
      <c r="A25" s="188"/>
      <c r="B25" s="188">
        <v>23</v>
      </c>
      <c r="C25" s="178" t="str">
        <f>_xlfn.XLOOKUP($B25,Event_and_Consequence!$CL:$CL,Event_and_Consequence!B:B,"",0,1)</f>
        <v/>
      </c>
      <c r="D25" s="179" t="str">
        <f>IF($C25="","",_xlfn.XLOOKUP(C25,Facility_Information!B:B,Facility_Information!O:O,,0,1))</f>
        <v/>
      </c>
      <c r="E25" s="180" t="str">
        <f>IF($C25="","",_xlfn.XLOOKUP($B25,Event_and_Consequence!$CL:$CL,Event_and_Consequence!G:G,"",0,1))</f>
        <v/>
      </c>
      <c r="F25" s="181" t="str">
        <f>IF($C25="","",_xlfn.XLOOKUP($B25,Event_and_Consequence!$CL:$CL,Event_and_Consequence!H:H,"",0,1))</f>
        <v/>
      </c>
      <c r="G25" s="184"/>
      <c r="H25" s="184"/>
      <c r="I25" s="184"/>
      <c r="J25" s="179" t="str">
        <f>IF($C25="","",_xlfn.XLOOKUP($B25,Event_and_Consequence!$CL:$CL,Event_and_Consequence!I:I,"",0,1))</f>
        <v/>
      </c>
      <c r="K25" s="184"/>
      <c r="L25" s="179" t="str">
        <f>IF($C25="","",IF(_xlfn.XLOOKUP($B25,Event_and_Consequence!$CL:$CL,Event_and_Consequence!Y:Y,"",0,1)&lt;&gt;"",_xlfn.XLOOKUP($B25,Event_and_Consequence!$CL:$CL,Event_and_Consequence!Y:Y,"",0,1),""))</f>
        <v/>
      </c>
      <c r="M25" s="179" t="str">
        <f>IF($C25="","",IF(_xlfn.XLOOKUP($B25,Event_and_Consequence!$CL:$CL,Event_and_Consequence!Z:Z,"",0,1)&lt;&gt;"",_xlfn.XLOOKUP($B25,Event_and_Consequence!$CL:$CL,Event_and_Consequence!Z:Z,"",0,1),""))</f>
        <v/>
      </c>
      <c r="N25" s="179" t="str">
        <f>IF($C25="","",IF(_xlfn.XLOOKUP($B25,Event_and_Consequence!$CL:$CL,Event_and_Consequence!AA:AA,"",0,1)&lt;&gt;"",_xlfn.XLOOKUP($B25,Event_and_Consequence!$CL:$CL,Event_and_Consequence!AA:AA,"",0,1),""))</f>
        <v/>
      </c>
      <c r="O25" s="179" t="str">
        <f>IF($C25="","",IF(_xlfn.XLOOKUP($B25,Event_and_Consequence!$CL:$CL,Event_and_Consequence!AB:AB,"",0,1)&lt;&gt;"",_xlfn.XLOOKUP($B25,Event_and_Consequence!$CL:$CL,Event_and_Consequence!AB:AB,"",0,1),""))</f>
        <v/>
      </c>
      <c r="P25" s="184"/>
      <c r="Q25" s="184"/>
      <c r="R25" s="179" t="str">
        <f>IF($C25="","",IF(_xlfn.XLOOKUP($B25,Event_and_Consequence!$CL:$CL,Event_and_Consequence!AC:AC,"",0,1)&lt;&gt;"",_xlfn.XLOOKUP($B25,Event_and_Consequence!$CL:$CL,Event_and_Consequence!AC:AC,"",0,1),""))</f>
        <v/>
      </c>
      <c r="S25" s="179" t="str">
        <f>IF($C25="","",IF(_xlfn.XLOOKUP($B25,Event_and_Consequence!$CL:$CL,Event_and_Consequence!AD:AD,"",0,1)&lt;&gt;"",_xlfn.XLOOKUP($B25,Event_and_Consequence!$CL:$CL,Event_and_Consequence!AD:AD,"",0,1),""))</f>
        <v/>
      </c>
      <c r="T25" s="179" t="str">
        <f>IF($C25="","",IF(_xlfn.XLOOKUP($B25,Event_and_Consequence!$CL:$CL,Event_and_Consequence!AE:AE,"",0,1)&lt;&gt;"",_xlfn.XLOOKUP($B25,Event_and_Consequence!$CL:$CL,Event_and_Consequence!AE:AE,"",0,1),""))</f>
        <v/>
      </c>
      <c r="U25" s="179" t="str">
        <f>IF($C25="","",IF(_xlfn.XLOOKUP($B25,Event_and_Consequence!$CL:$CL,Event_and_Consequence!AF:AF,"",0,1)&lt;&gt;"",_xlfn.XLOOKUP($B25,Event_and_Consequence!$CL:$CL,Event_and_Consequence!AF:AF,"",0,1),""))</f>
        <v/>
      </c>
      <c r="V25" s="184"/>
      <c r="W25" s="184"/>
      <c r="X25" s="179" t="str">
        <f>IF($C25="","",IF(_xlfn.XLOOKUP($B25,Event_and_Consequence!$CL:$CL,Event_and_Consequence!AG:AG,"",0,1)&lt;&gt;"",_xlfn.XLOOKUP($B25,Event_and_Consequence!$CL:$CL,Event_and_Consequence!AG:AG,"",0,1),""))</f>
        <v/>
      </c>
      <c r="Y25" s="179" t="str">
        <f>IF($C25="","",IF(_xlfn.XLOOKUP($B25,Event_and_Consequence!$CL:$CL,Event_and_Consequence!AH:AH,"",0,1)&lt;&gt;"",_xlfn.XLOOKUP($B25,Event_and_Consequence!$CL:$CL,Event_and_Consequence!AH:AH,"",0,1),""))</f>
        <v/>
      </c>
      <c r="Z25" s="179" t="str">
        <f>IF($C25="","",IF(_xlfn.XLOOKUP($B25,Event_and_Consequence!$CL:$CL,Event_and_Consequence!AI:AI,"",0,1)&lt;&gt;"",_xlfn.XLOOKUP($B25,Event_and_Consequence!$CL:$CL,Event_and_Consequence!AI:AI,"",0,1),""))</f>
        <v/>
      </c>
      <c r="AA25" s="179" t="str">
        <f>IF($C25="","",IF(_xlfn.XLOOKUP($B25,Event_and_Consequence!$CL:$CL,Event_and_Consequence!AJ:AJ,"",0,1)&lt;&gt;"",_xlfn.XLOOKUP($B25,Event_and_Consequence!$CL:$CL,Event_and_Consequence!AJ:AJ,"",0,1),""))</f>
        <v/>
      </c>
      <c r="AB25" s="184"/>
    </row>
    <row r="26" spans="1:28" s="176" customFormat="1" ht="12" x14ac:dyDescent="0.25">
      <c r="A26" s="188"/>
      <c r="B26" s="188">
        <v>24</v>
      </c>
      <c r="C26" s="178" t="str">
        <f>_xlfn.XLOOKUP($B26,Event_and_Consequence!$CL:$CL,Event_and_Consequence!B:B,"",0,1)</f>
        <v/>
      </c>
      <c r="D26" s="179" t="str">
        <f>IF($C26="","",_xlfn.XLOOKUP(C26,Facility_Information!B:B,Facility_Information!O:O,,0,1))</f>
        <v/>
      </c>
      <c r="E26" s="180" t="str">
        <f>IF($C26="","",_xlfn.XLOOKUP($B26,Event_and_Consequence!$CL:$CL,Event_and_Consequence!G:G,"",0,1))</f>
        <v/>
      </c>
      <c r="F26" s="181" t="str">
        <f>IF($C26="","",_xlfn.XLOOKUP($B26,Event_and_Consequence!$CL:$CL,Event_and_Consequence!H:H,"",0,1))</f>
        <v/>
      </c>
      <c r="G26" s="184"/>
      <c r="H26" s="184"/>
      <c r="I26" s="184"/>
      <c r="J26" s="179" t="str">
        <f>IF($C26="","",_xlfn.XLOOKUP($B26,Event_and_Consequence!$CL:$CL,Event_and_Consequence!I:I,"",0,1))</f>
        <v/>
      </c>
      <c r="K26" s="184"/>
      <c r="L26" s="179" t="str">
        <f>IF($C26="","",IF(_xlfn.XLOOKUP($B26,Event_and_Consequence!$CL:$CL,Event_and_Consequence!Y:Y,"",0,1)&lt;&gt;"",_xlfn.XLOOKUP($B26,Event_and_Consequence!$CL:$CL,Event_and_Consequence!Y:Y,"",0,1),""))</f>
        <v/>
      </c>
      <c r="M26" s="179" t="str">
        <f>IF($C26="","",IF(_xlfn.XLOOKUP($B26,Event_and_Consequence!$CL:$CL,Event_and_Consequence!Z:Z,"",0,1)&lt;&gt;"",_xlfn.XLOOKUP($B26,Event_and_Consequence!$CL:$CL,Event_and_Consequence!Z:Z,"",0,1),""))</f>
        <v/>
      </c>
      <c r="N26" s="179" t="str">
        <f>IF($C26="","",IF(_xlfn.XLOOKUP($B26,Event_and_Consequence!$CL:$CL,Event_and_Consequence!AA:AA,"",0,1)&lt;&gt;"",_xlfn.XLOOKUP($B26,Event_and_Consequence!$CL:$CL,Event_and_Consequence!AA:AA,"",0,1),""))</f>
        <v/>
      </c>
      <c r="O26" s="179" t="str">
        <f>IF($C26="","",IF(_xlfn.XLOOKUP($B26,Event_and_Consequence!$CL:$CL,Event_and_Consequence!AB:AB,"",0,1)&lt;&gt;"",_xlfn.XLOOKUP($B26,Event_and_Consequence!$CL:$CL,Event_and_Consequence!AB:AB,"",0,1),""))</f>
        <v/>
      </c>
      <c r="P26" s="184"/>
      <c r="Q26" s="184"/>
      <c r="R26" s="179" t="str">
        <f>IF($C26="","",IF(_xlfn.XLOOKUP($B26,Event_and_Consequence!$CL:$CL,Event_and_Consequence!AC:AC,"",0,1)&lt;&gt;"",_xlfn.XLOOKUP($B26,Event_and_Consequence!$CL:$CL,Event_and_Consequence!AC:AC,"",0,1),""))</f>
        <v/>
      </c>
      <c r="S26" s="179" t="str">
        <f>IF($C26="","",IF(_xlfn.XLOOKUP($B26,Event_and_Consequence!$CL:$CL,Event_and_Consequence!AD:AD,"",0,1)&lt;&gt;"",_xlfn.XLOOKUP($B26,Event_and_Consequence!$CL:$CL,Event_and_Consequence!AD:AD,"",0,1),""))</f>
        <v/>
      </c>
      <c r="T26" s="179" t="str">
        <f>IF($C26="","",IF(_xlfn.XLOOKUP($B26,Event_and_Consequence!$CL:$CL,Event_and_Consequence!AE:AE,"",0,1)&lt;&gt;"",_xlfn.XLOOKUP($B26,Event_and_Consequence!$CL:$CL,Event_and_Consequence!AE:AE,"",0,1),""))</f>
        <v/>
      </c>
      <c r="U26" s="179" t="str">
        <f>IF($C26="","",IF(_xlfn.XLOOKUP($B26,Event_and_Consequence!$CL:$CL,Event_and_Consequence!AF:AF,"",0,1)&lt;&gt;"",_xlfn.XLOOKUP($B26,Event_and_Consequence!$CL:$CL,Event_and_Consequence!AF:AF,"",0,1),""))</f>
        <v/>
      </c>
      <c r="V26" s="184"/>
      <c r="W26" s="184"/>
      <c r="X26" s="179" t="str">
        <f>IF($C26="","",IF(_xlfn.XLOOKUP($B26,Event_and_Consequence!$CL:$CL,Event_and_Consequence!AG:AG,"",0,1)&lt;&gt;"",_xlfn.XLOOKUP($B26,Event_and_Consequence!$CL:$CL,Event_and_Consequence!AG:AG,"",0,1),""))</f>
        <v/>
      </c>
      <c r="Y26" s="179" t="str">
        <f>IF($C26="","",IF(_xlfn.XLOOKUP($B26,Event_and_Consequence!$CL:$CL,Event_and_Consequence!AH:AH,"",0,1)&lt;&gt;"",_xlfn.XLOOKUP($B26,Event_and_Consequence!$CL:$CL,Event_and_Consequence!AH:AH,"",0,1),""))</f>
        <v/>
      </c>
      <c r="Z26" s="179" t="str">
        <f>IF($C26="","",IF(_xlfn.XLOOKUP($B26,Event_and_Consequence!$CL:$CL,Event_and_Consequence!AI:AI,"",0,1)&lt;&gt;"",_xlfn.XLOOKUP($B26,Event_and_Consequence!$CL:$CL,Event_and_Consequence!AI:AI,"",0,1),""))</f>
        <v/>
      </c>
      <c r="AA26" s="179" t="str">
        <f>IF($C26="","",IF(_xlfn.XLOOKUP($B26,Event_and_Consequence!$CL:$CL,Event_and_Consequence!AJ:AJ,"",0,1)&lt;&gt;"",_xlfn.XLOOKUP($B26,Event_and_Consequence!$CL:$CL,Event_and_Consequence!AJ:AJ,"",0,1),""))</f>
        <v/>
      </c>
      <c r="AB26" s="184"/>
    </row>
    <row r="27" spans="1:28" s="176" customFormat="1" ht="12" x14ac:dyDescent="0.25">
      <c r="A27" s="188"/>
      <c r="B27" s="188">
        <v>25</v>
      </c>
      <c r="C27" s="178" t="str">
        <f>_xlfn.XLOOKUP($B27,Event_and_Consequence!$CL:$CL,Event_and_Consequence!B:B,"",0,1)</f>
        <v/>
      </c>
      <c r="D27" s="179" t="str">
        <f>IF($C27="","",_xlfn.XLOOKUP(C27,Facility_Information!B:B,Facility_Information!O:O,,0,1))</f>
        <v/>
      </c>
      <c r="E27" s="180" t="str">
        <f>IF($C27="","",_xlfn.XLOOKUP($B27,Event_and_Consequence!$CL:$CL,Event_and_Consequence!G:G,"",0,1))</f>
        <v/>
      </c>
      <c r="F27" s="181" t="str">
        <f>IF($C27="","",_xlfn.XLOOKUP($B27,Event_and_Consequence!$CL:$CL,Event_and_Consequence!H:H,"",0,1))</f>
        <v/>
      </c>
      <c r="G27" s="184"/>
      <c r="H27" s="184"/>
      <c r="I27" s="184"/>
      <c r="J27" s="179" t="str">
        <f>IF($C27="","",_xlfn.XLOOKUP($B27,Event_and_Consequence!$CL:$CL,Event_and_Consequence!I:I,"",0,1))</f>
        <v/>
      </c>
      <c r="K27" s="184"/>
      <c r="L27" s="179" t="str">
        <f>IF($C27="","",IF(_xlfn.XLOOKUP($B27,Event_and_Consequence!$CL:$CL,Event_and_Consequence!Y:Y,"",0,1)&lt;&gt;"",_xlfn.XLOOKUP($B27,Event_and_Consequence!$CL:$CL,Event_and_Consequence!Y:Y,"",0,1),""))</f>
        <v/>
      </c>
      <c r="M27" s="179" t="str">
        <f>IF($C27="","",IF(_xlfn.XLOOKUP($B27,Event_and_Consequence!$CL:$CL,Event_and_Consequence!Z:Z,"",0,1)&lt;&gt;"",_xlfn.XLOOKUP($B27,Event_and_Consequence!$CL:$CL,Event_and_Consequence!Z:Z,"",0,1),""))</f>
        <v/>
      </c>
      <c r="N27" s="179" t="str">
        <f>IF($C27="","",IF(_xlfn.XLOOKUP($B27,Event_and_Consequence!$CL:$CL,Event_and_Consequence!AA:AA,"",0,1)&lt;&gt;"",_xlfn.XLOOKUP($B27,Event_and_Consequence!$CL:$CL,Event_and_Consequence!AA:AA,"",0,1),""))</f>
        <v/>
      </c>
      <c r="O27" s="179" t="str">
        <f>IF($C27="","",IF(_xlfn.XLOOKUP($B27,Event_and_Consequence!$CL:$CL,Event_and_Consequence!AB:AB,"",0,1)&lt;&gt;"",_xlfn.XLOOKUP($B27,Event_and_Consequence!$CL:$CL,Event_and_Consequence!AB:AB,"",0,1),""))</f>
        <v/>
      </c>
      <c r="P27" s="184"/>
      <c r="Q27" s="184"/>
      <c r="R27" s="179" t="str">
        <f>IF($C27="","",IF(_xlfn.XLOOKUP($B27,Event_and_Consequence!$CL:$CL,Event_and_Consequence!AC:AC,"",0,1)&lt;&gt;"",_xlfn.XLOOKUP($B27,Event_and_Consequence!$CL:$CL,Event_and_Consequence!AC:AC,"",0,1),""))</f>
        <v/>
      </c>
      <c r="S27" s="179" t="str">
        <f>IF($C27="","",IF(_xlfn.XLOOKUP($B27,Event_and_Consequence!$CL:$CL,Event_and_Consequence!AD:AD,"",0,1)&lt;&gt;"",_xlfn.XLOOKUP($B27,Event_and_Consequence!$CL:$CL,Event_and_Consequence!AD:AD,"",0,1),""))</f>
        <v/>
      </c>
      <c r="T27" s="179" t="str">
        <f>IF($C27="","",IF(_xlfn.XLOOKUP($B27,Event_and_Consequence!$CL:$CL,Event_and_Consequence!AE:AE,"",0,1)&lt;&gt;"",_xlfn.XLOOKUP($B27,Event_and_Consequence!$CL:$CL,Event_and_Consequence!AE:AE,"",0,1),""))</f>
        <v/>
      </c>
      <c r="U27" s="179" t="str">
        <f>IF($C27="","",IF(_xlfn.XLOOKUP($B27,Event_and_Consequence!$CL:$CL,Event_and_Consequence!AF:AF,"",0,1)&lt;&gt;"",_xlfn.XLOOKUP($B27,Event_and_Consequence!$CL:$CL,Event_and_Consequence!AF:AF,"",0,1),""))</f>
        <v/>
      </c>
      <c r="V27" s="184"/>
      <c r="W27" s="184"/>
      <c r="X27" s="179" t="str">
        <f>IF($C27="","",IF(_xlfn.XLOOKUP($B27,Event_and_Consequence!$CL:$CL,Event_and_Consequence!AG:AG,"",0,1)&lt;&gt;"",_xlfn.XLOOKUP($B27,Event_and_Consequence!$CL:$CL,Event_and_Consequence!AG:AG,"",0,1),""))</f>
        <v/>
      </c>
      <c r="Y27" s="179" t="str">
        <f>IF($C27="","",IF(_xlfn.XLOOKUP($B27,Event_and_Consequence!$CL:$CL,Event_and_Consequence!AH:AH,"",0,1)&lt;&gt;"",_xlfn.XLOOKUP($B27,Event_and_Consequence!$CL:$CL,Event_and_Consequence!AH:AH,"",0,1),""))</f>
        <v/>
      </c>
      <c r="Z27" s="179" t="str">
        <f>IF($C27="","",IF(_xlfn.XLOOKUP($B27,Event_and_Consequence!$CL:$CL,Event_and_Consequence!AI:AI,"",0,1)&lt;&gt;"",_xlfn.XLOOKUP($B27,Event_and_Consequence!$CL:$CL,Event_and_Consequence!AI:AI,"",0,1),""))</f>
        <v/>
      </c>
      <c r="AA27" s="179" t="str">
        <f>IF($C27="","",IF(_xlfn.XLOOKUP($B27,Event_and_Consequence!$CL:$CL,Event_and_Consequence!AJ:AJ,"",0,1)&lt;&gt;"",_xlfn.XLOOKUP($B27,Event_and_Consequence!$CL:$CL,Event_and_Consequence!AJ:AJ,"",0,1),""))</f>
        <v/>
      </c>
      <c r="AB27" s="184"/>
    </row>
    <row r="28" spans="1:28" s="176" customFormat="1" ht="12" x14ac:dyDescent="0.25">
      <c r="A28" s="188"/>
      <c r="B28" s="188">
        <v>26</v>
      </c>
      <c r="C28" s="178" t="str">
        <f>_xlfn.XLOOKUP($B28,Event_and_Consequence!$CL:$CL,Event_and_Consequence!B:B,"",0,1)</f>
        <v/>
      </c>
      <c r="D28" s="179" t="str">
        <f>IF($C28="","",_xlfn.XLOOKUP(C28,Facility_Information!B:B,Facility_Information!O:O,,0,1))</f>
        <v/>
      </c>
      <c r="E28" s="180" t="str">
        <f>IF($C28="","",_xlfn.XLOOKUP($B28,Event_and_Consequence!$CL:$CL,Event_and_Consequence!G:G,"",0,1))</f>
        <v/>
      </c>
      <c r="F28" s="181" t="str">
        <f>IF($C28="","",_xlfn.XLOOKUP($B28,Event_and_Consequence!$CL:$CL,Event_and_Consequence!H:H,"",0,1))</f>
        <v/>
      </c>
      <c r="G28" s="184"/>
      <c r="H28" s="184"/>
      <c r="I28" s="184"/>
      <c r="J28" s="179" t="str">
        <f>IF($C28="","",_xlfn.XLOOKUP($B28,Event_and_Consequence!$CL:$CL,Event_and_Consequence!I:I,"",0,1))</f>
        <v/>
      </c>
      <c r="K28" s="184"/>
      <c r="L28" s="179" t="str">
        <f>IF($C28="","",IF(_xlfn.XLOOKUP($B28,Event_and_Consequence!$CL:$CL,Event_and_Consequence!Y:Y,"",0,1)&lt;&gt;"",_xlfn.XLOOKUP($B28,Event_and_Consequence!$CL:$CL,Event_and_Consequence!Y:Y,"",0,1),""))</f>
        <v/>
      </c>
      <c r="M28" s="179" t="str">
        <f>IF($C28="","",IF(_xlfn.XLOOKUP($B28,Event_and_Consequence!$CL:$CL,Event_and_Consequence!Z:Z,"",0,1)&lt;&gt;"",_xlfn.XLOOKUP($B28,Event_and_Consequence!$CL:$CL,Event_and_Consequence!Z:Z,"",0,1),""))</f>
        <v/>
      </c>
      <c r="N28" s="179" t="str">
        <f>IF($C28="","",IF(_xlfn.XLOOKUP($B28,Event_and_Consequence!$CL:$CL,Event_and_Consequence!AA:AA,"",0,1)&lt;&gt;"",_xlfn.XLOOKUP($B28,Event_and_Consequence!$CL:$CL,Event_and_Consequence!AA:AA,"",0,1),""))</f>
        <v/>
      </c>
      <c r="O28" s="179" t="str">
        <f>IF($C28="","",IF(_xlfn.XLOOKUP($B28,Event_and_Consequence!$CL:$CL,Event_and_Consequence!AB:AB,"",0,1)&lt;&gt;"",_xlfn.XLOOKUP($B28,Event_and_Consequence!$CL:$CL,Event_and_Consequence!AB:AB,"",0,1),""))</f>
        <v/>
      </c>
      <c r="P28" s="184"/>
      <c r="Q28" s="184"/>
      <c r="R28" s="179" t="str">
        <f>IF($C28="","",IF(_xlfn.XLOOKUP($B28,Event_and_Consequence!$CL:$CL,Event_and_Consequence!AC:AC,"",0,1)&lt;&gt;"",_xlfn.XLOOKUP($B28,Event_and_Consequence!$CL:$CL,Event_and_Consequence!AC:AC,"",0,1),""))</f>
        <v/>
      </c>
      <c r="S28" s="179" t="str">
        <f>IF($C28="","",IF(_xlfn.XLOOKUP($B28,Event_and_Consequence!$CL:$CL,Event_and_Consequence!AD:AD,"",0,1)&lt;&gt;"",_xlfn.XLOOKUP($B28,Event_and_Consequence!$CL:$CL,Event_and_Consequence!AD:AD,"",0,1),""))</f>
        <v/>
      </c>
      <c r="T28" s="179" t="str">
        <f>IF($C28="","",IF(_xlfn.XLOOKUP($B28,Event_and_Consequence!$CL:$CL,Event_and_Consequence!AE:AE,"",0,1)&lt;&gt;"",_xlfn.XLOOKUP($B28,Event_and_Consequence!$CL:$CL,Event_and_Consequence!AE:AE,"",0,1),""))</f>
        <v/>
      </c>
      <c r="U28" s="179" t="str">
        <f>IF($C28="","",IF(_xlfn.XLOOKUP($B28,Event_and_Consequence!$CL:$CL,Event_and_Consequence!AF:AF,"",0,1)&lt;&gt;"",_xlfn.XLOOKUP($B28,Event_and_Consequence!$CL:$CL,Event_and_Consequence!AF:AF,"",0,1),""))</f>
        <v/>
      </c>
      <c r="V28" s="184"/>
      <c r="W28" s="184"/>
      <c r="X28" s="179" t="str">
        <f>IF($C28="","",IF(_xlfn.XLOOKUP($B28,Event_and_Consequence!$CL:$CL,Event_and_Consequence!AG:AG,"",0,1)&lt;&gt;"",_xlfn.XLOOKUP($B28,Event_and_Consequence!$CL:$CL,Event_and_Consequence!AG:AG,"",0,1),""))</f>
        <v/>
      </c>
      <c r="Y28" s="179" t="str">
        <f>IF($C28="","",IF(_xlfn.XLOOKUP($B28,Event_and_Consequence!$CL:$CL,Event_and_Consequence!AH:AH,"",0,1)&lt;&gt;"",_xlfn.XLOOKUP($B28,Event_and_Consequence!$CL:$CL,Event_and_Consequence!AH:AH,"",0,1),""))</f>
        <v/>
      </c>
      <c r="Z28" s="179" t="str">
        <f>IF($C28="","",IF(_xlfn.XLOOKUP($B28,Event_and_Consequence!$CL:$CL,Event_and_Consequence!AI:AI,"",0,1)&lt;&gt;"",_xlfn.XLOOKUP($B28,Event_and_Consequence!$CL:$CL,Event_and_Consequence!AI:AI,"",0,1),""))</f>
        <v/>
      </c>
      <c r="AA28" s="179" t="str">
        <f>IF($C28="","",IF(_xlfn.XLOOKUP($B28,Event_and_Consequence!$CL:$CL,Event_and_Consequence!AJ:AJ,"",0,1)&lt;&gt;"",_xlfn.XLOOKUP($B28,Event_and_Consequence!$CL:$CL,Event_and_Consequence!AJ:AJ,"",0,1),""))</f>
        <v/>
      </c>
      <c r="AB28" s="184"/>
    </row>
    <row r="29" spans="1:28" s="176" customFormat="1" ht="12" x14ac:dyDescent="0.25">
      <c r="A29" s="188"/>
      <c r="B29" s="188">
        <v>27</v>
      </c>
      <c r="C29" s="178" t="str">
        <f>_xlfn.XLOOKUP($B29,Event_and_Consequence!$CL:$CL,Event_and_Consequence!B:B,"",0,1)</f>
        <v/>
      </c>
      <c r="D29" s="179" t="str">
        <f>IF($C29="","",_xlfn.XLOOKUP(C29,Facility_Information!B:B,Facility_Information!O:O,,0,1))</f>
        <v/>
      </c>
      <c r="E29" s="180" t="str">
        <f>IF($C29="","",_xlfn.XLOOKUP($B29,Event_and_Consequence!$CL:$CL,Event_and_Consequence!G:G,"",0,1))</f>
        <v/>
      </c>
      <c r="F29" s="181" t="str">
        <f>IF($C29="","",_xlfn.XLOOKUP($B29,Event_and_Consequence!$CL:$CL,Event_and_Consequence!H:H,"",0,1))</f>
        <v/>
      </c>
      <c r="G29" s="184"/>
      <c r="H29" s="184"/>
      <c r="I29" s="184"/>
      <c r="J29" s="179" t="str">
        <f>IF($C29="","",_xlfn.XLOOKUP($B29,Event_and_Consequence!$CL:$CL,Event_and_Consequence!I:I,"",0,1))</f>
        <v/>
      </c>
      <c r="K29" s="184"/>
      <c r="L29" s="179" t="str">
        <f>IF($C29="","",IF(_xlfn.XLOOKUP($B29,Event_and_Consequence!$CL:$CL,Event_and_Consequence!Y:Y,"",0,1)&lt;&gt;"",_xlfn.XLOOKUP($B29,Event_and_Consequence!$CL:$CL,Event_and_Consequence!Y:Y,"",0,1),""))</f>
        <v/>
      </c>
      <c r="M29" s="179" t="str">
        <f>IF($C29="","",IF(_xlfn.XLOOKUP($B29,Event_and_Consequence!$CL:$CL,Event_and_Consequence!Z:Z,"",0,1)&lt;&gt;"",_xlfn.XLOOKUP($B29,Event_and_Consequence!$CL:$CL,Event_and_Consequence!Z:Z,"",0,1),""))</f>
        <v/>
      </c>
      <c r="N29" s="179" t="str">
        <f>IF($C29="","",IF(_xlfn.XLOOKUP($B29,Event_and_Consequence!$CL:$CL,Event_and_Consequence!AA:AA,"",0,1)&lt;&gt;"",_xlfn.XLOOKUP($B29,Event_and_Consequence!$CL:$CL,Event_and_Consequence!AA:AA,"",0,1),""))</f>
        <v/>
      </c>
      <c r="O29" s="179" t="str">
        <f>IF($C29="","",IF(_xlfn.XLOOKUP($B29,Event_and_Consequence!$CL:$CL,Event_and_Consequence!AB:AB,"",0,1)&lt;&gt;"",_xlfn.XLOOKUP($B29,Event_and_Consequence!$CL:$CL,Event_and_Consequence!AB:AB,"",0,1),""))</f>
        <v/>
      </c>
      <c r="P29" s="184"/>
      <c r="Q29" s="184"/>
      <c r="R29" s="179" t="str">
        <f>IF($C29="","",IF(_xlfn.XLOOKUP($B29,Event_and_Consequence!$CL:$CL,Event_and_Consequence!AC:AC,"",0,1)&lt;&gt;"",_xlfn.XLOOKUP($B29,Event_and_Consequence!$CL:$CL,Event_and_Consequence!AC:AC,"",0,1),""))</f>
        <v/>
      </c>
      <c r="S29" s="179" t="str">
        <f>IF($C29="","",IF(_xlfn.XLOOKUP($B29,Event_and_Consequence!$CL:$CL,Event_and_Consequence!AD:AD,"",0,1)&lt;&gt;"",_xlfn.XLOOKUP($B29,Event_and_Consequence!$CL:$CL,Event_and_Consequence!AD:AD,"",0,1),""))</f>
        <v/>
      </c>
      <c r="T29" s="179" t="str">
        <f>IF($C29="","",IF(_xlfn.XLOOKUP($B29,Event_and_Consequence!$CL:$CL,Event_and_Consequence!AE:AE,"",0,1)&lt;&gt;"",_xlfn.XLOOKUP($B29,Event_and_Consequence!$CL:$CL,Event_and_Consequence!AE:AE,"",0,1),""))</f>
        <v/>
      </c>
      <c r="U29" s="179" t="str">
        <f>IF($C29="","",IF(_xlfn.XLOOKUP($B29,Event_and_Consequence!$CL:$CL,Event_and_Consequence!AF:AF,"",0,1)&lt;&gt;"",_xlfn.XLOOKUP($B29,Event_and_Consequence!$CL:$CL,Event_and_Consequence!AF:AF,"",0,1),""))</f>
        <v/>
      </c>
      <c r="V29" s="184"/>
      <c r="W29" s="184"/>
      <c r="X29" s="179" t="str">
        <f>IF($C29="","",IF(_xlfn.XLOOKUP($B29,Event_and_Consequence!$CL:$CL,Event_and_Consequence!AG:AG,"",0,1)&lt;&gt;"",_xlfn.XLOOKUP($B29,Event_and_Consequence!$CL:$CL,Event_and_Consequence!AG:AG,"",0,1),""))</f>
        <v/>
      </c>
      <c r="Y29" s="179" t="str">
        <f>IF($C29="","",IF(_xlfn.XLOOKUP($B29,Event_and_Consequence!$CL:$CL,Event_and_Consequence!AH:AH,"",0,1)&lt;&gt;"",_xlfn.XLOOKUP($B29,Event_and_Consequence!$CL:$CL,Event_and_Consequence!AH:AH,"",0,1),""))</f>
        <v/>
      </c>
      <c r="Z29" s="179" t="str">
        <f>IF($C29="","",IF(_xlfn.XLOOKUP($B29,Event_and_Consequence!$CL:$CL,Event_and_Consequence!AI:AI,"",0,1)&lt;&gt;"",_xlfn.XLOOKUP($B29,Event_and_Consequence!$CL:$CL,Event_and_Consequence!AI:AI,"",0,1),""))</f>
        <v/>
      </c>
      <c r="AA29" s="179" t="str">
        <f>IF($C29="","",IF(_xlfn.XLOOKUP($B29,Event_and_Consequence!$CL:$CL,Event_and_Consequence!AJ:AJ,"",0,1)&lt;&gt;"",_xlfn.XLOOKUP($B29,Event_and_Consequence!$CL:$CL,Event_and_Consequence!AJ:AJ,"",0,1),""))</f>
        <v/>
      </c>
      <c r="AB29" s="184"/>
    </row>
    <row r="30" spans="1:28" s="176" customFormat="1" ht="12" x14ac:dyDescent="0.25">
      <c r="A30" s="188"/>
      <c r="B30" s="188">
        <v>28</v>
      </c>
      <c r="C30" s="178" t="str">
        <f>_xlfn.XLOOKUP($B30,Event_and_Consequence!$CL:$CL,Event_and_Consequence!B:B,"",0,1)</f>
        <v/>
      </c>
      <c r="D30" s="179" t="str">
        <f>IF($C30="","",_xlfn.XLOOKUP(C30,Facility_Information!B:B,Facility_Information!O:O,,0,1))</f>
        <v/>
      </c>
      <c r="E30" s="180" t="str">
        <f>IF($C30="","",_xlfn.XLOOKUP($B30,Event_and_Consequence!$CL:$CL,Event_and_Consequence!G:G,"",0,1))</f>
        <v/>
      </c>
      <c r="F30" s="181" t="str">
        <f>IF($C30="","",_xlfn.XLOOKUP($B30,Event_and_Consequence!$CL:$CL,Event_and_Consequence!H:H,"",0,1))</f>
        <v/>
      </c>
      <c r="G30" s="184"/>
      <c r="H30" s="184"/>
      <c r="I30" s="184"/>
      <c r="J30" s="179" t="str">
        <f>IF($C30="","",_xlfn.XLOOKUP($B30,Event_and_Consequence!$CL:$CL,Event_and_Consequence!I:I,"",0,1))</f>
        <v/>
      </c>
      <c r="K30" s="184"/>
      <c r="L30" s="179" t="str">
        <f>IF($C30="","",IF(_xlfn.XLOOKUP($B30,Event_and_Consequence!$CL:$CL,Event_and_Consequence!Y:Y,"",0,1)&lt;&gt;"",_xlfn.XLOOKUP($B30,Event_and_Consequence!$CL:$CL,Event_and_Consequence!Y:Y,"",0,1),""))</f>
        <v/>
      </c>
      <c r="M30" s="179" t="str">
        <f>IF($C30="","",IF(_xlfn.XLOOKUP($B30,Event_and_Consequence!$CL:$CL,Event_and_Consequence!Z:Z,"",0,1)&lt;&gt;"",_xlfn.XLOOKUP($B30,Event_and_Consequence!$CL:$CL,Event_and_Consequence!Z:Z,"",0,1),""))</f>
        <v/>
      </c>
      <c r="N30" s="179" t="str">
        <f>IF($C30="","",IF(_xlfn.XLOOKUP($B30,Event_and_Consequence!$CL:$CL,Event_and_Consequence!AA:AA,"",0,1)&lt;&gt;"",_xlfn.XLOOKUP($B30,Event_and_Consequence!$CL:$CL,Event_and_Consequence!AA:AA,"",0,1),""))</f>
        <v/>
      </c>
      <c r="O30" s="179" t="str">
        <f>IF($C30="","",IF(_xlfn.XLOOKUP($B30,Event_and_Consequence!$CL:$CL,Event_and_Consequence!AB:AB,"",0,1)&lt;&gt;"",_xlfn.XLOOKUP($B30,Event_and_Consequence!$CL:$CL,Event_and_Consequence!AB:AB,"",0,1),""))</f>
        <v/>
      </c>
      <c r="P30" s="184"/>
      <c r="Q30" s="184"/>
      <c r="R30" s="179" t="str">
        <f>IF($C30="","",IF(_xlfn.XLOOKUP($B30,Event_and_Consequence!$CL:$CL,Event_and_Consequence!AC:AC,"",0,1)&lt;&gt;"",_xlfn.XLOOKUP($B30,Event_and_Consequence!$CL:$CL,Event_and_Consequence!AC:AC,"",0,1),""))</f>
        <v/>
      </c>
      <c r="S30" s="179" t="str">
        <f>IF($C30="","",IF(_xlfn.XLOOKUP($B30,Event_and_Consequence!$CL:$CL,Event_and_Consequence!AD:AD,"",0,1)&lt;&gt;"",_xlfn.XLOOKUP($B30,Event_and_Consequence!$CL:$CL,Event_and_Consequence!AD:AD,"",0,1),""))</f>
        <v/>
      </c>
      <c r="T30" s="179" t="str">
        <f>IF($C30="","",IF(_xlfn.XLOOKUP($B30,Event_and_Consequence!$CL:$CL,Event_and_Consequence!AE:AE,"",0,1)&lt;&gt;"",_xlfn.XLOOKUP($B30,Event_and_Consequence!$CL:$CL,Event_and_Consequence!AE:AE,"",0,1),""))</f>
        <v/>
      </c>
      <c r="U30" s="179" t="str">
        <f>IF($C30="","",IF(_xlfn.XLOOKUP($B30,Event_and_Consequence!$CL:$CL,Event_and_Consequence!AF:AF,"",0,1)&lt;&gt;"",_xlfn.XLOOKUP($B30,Event_and_Consequence!$CL:$CL,Event_and_Consequence!AF:AF,"",0,1),""))</f>
        <v/>
      </c>
      <c r="V30" s="184"/>
      <c r="W30" s="184"/>
      <c r="X30" s="179" t="str">
        <f>IF($C30="","",IF(_xlfn.XLOOKUP($B30,Event_and_Consequence!$CL:$CL,Event_and_Consequence!AG:AG,"",0,1)&lt;&gt;"",_xlfn.XLOOKUP($B30,Event_and_Consequence!$CL:$CL,Event_and_Consequence!AG:AG,"",0,1),""))</f>
        <v/>
      </c>
      <c r="Y30" s="179" t="str">
        <f>IF($C30="","",IF(_xlfn.XLOOKUP($B30,Event_and_Consequence!$CL:$CL,Event_and_Consequence!AH:AH,"",0,1)&lt;&gt;"",_xlfn.XLOOKUP($B30,Event_and_Consequence!$CL:$CL,Event_and_Consequence!AH:AH,"",0,1),""))</f>
        <v/>
      </c>
      <c r="Z30" s="179" t="str">
        <f>IF($C30="","",IF(_xlfn.XLOOKUP($B30,Event_and_Consequence!$CL:$CL,Event_and_Consequence!AI:AI,"",0,1)&lt;&gt;"",_xlfn.XLOOKUP($B30,Event_and_Consequence!$CL:$CL,Event_and_Consequence!AI:AI,"",0,1),""))</f>
        <v/>
      </c>
      <c r="AA30" s="179" t="str">
        <f>IF($C30="","",IF(_xlfn.XLOOKUP($B30,Event_and_Consequence!$CL:$CL,Event_and_Consequence!AJ:AJ,"",0,1)&lt;&gt;"",_xlfn.XLOOKUP($B30,Event_and_Consequence!$CL:$CL,Event_and_Consequence!AJ:AJ,"",0,1),""))</f>
        <v/>
      </c>
      <c r="AB30" s="184"/>
    </row>
    <row r="31" spans="1:28" s="176" customFormat="1" ht="12" x14ac:dyDescent="0.25">
      <c r="A31" s="188"/>
      <c r="B31" s="188">
        <v>29</v>
      </c>
      <c r="C31" s="178" t="str">
        <f>_xlfn.XLOOKUP($B31,Event_and_Consequence!$CL:$CL,Event_and_Consequence!B:B,"",0,1)</f>
        <v/>
      </c>
      <c r="D31" s="179" t="str">
        <f>IF($C31="","",_xlfn.XLOOKUP(C31,Facility_Information!B:B,Facility_Information!O:O,,0,1))</f>
        <v/>
      </c>
      <c r="E31" s="180" t="str">
        <f>IF($C31="","",_xlfn.XLOOKUP($B31,Event_and_Consequence!$CL:$CL,Event_and_Consequence!G:G,"",0,1))</f>
        <v/>
      </c>
      <c r="F31" s="181" t="str">
        <f>IF($C31="","",_xlfn.XLOOKUP($B31,Event_and_Consequence!$CL:$CL,Event_and_Consequence!H:H,"",0,1))</f>
        <v/>
      </c>
      <c r="G31" s="184"/>
      <c r="H31" s="184"/>
      <c r="I31" s="184"/>
      <c r="J31" s="179" t="str">
        <f>IF($C31="","",_xlfn.XLOOKUP($B31,Event_and_Consequence!$CL:$CL,Event_and_Consequence!I:I,"",0,1))</f>
        <v/>
      </c>
      <c r="K31" s="184"/>
      <c r="L31" s="179" t="str">
        <f>IF($C31="","",IF(_xlfn.XLOOKUP($B31,Event_and_Consequence!$CL:$CL,Event_and_Consequence!Y:Y,"",0,1)&lt;&gt;"",_xlfn.XLOOKUP($B31,Event_and_Consequence!$CL:$CL,Event_and_Consequence!Y:Y,"",0,1),""))</f>
        <v/>
      </c>
      <c r="M31" s="179" t="str">
        <f>IF($C31="","",IF(_xlfn.XLOOKUP($B31,Event_and_Consequence!$CL:$CL,Event_and_Consequence!Z:Z,"",0,1)&lt;&gt;"",_xlfn.XLOOKUP($B31,Event_and_Consequence!$CL:$CL,Event_and_Consequence!Z:Z,"",0,1),""))</f>
        <v/>
      </c>
      <c r="N31" s="179" t="str">
        <f>IF($C31="","",IF(_xlfn.XLOOKUP($B31,Event_and_Consequence!$CL:$CL,Event_and_Consequence!AA:AA,"",0,1)&lt;&gt;"",_xlfn.XLOOKUP($B31,Event_and_Consequence!$CL:$CL,Event_and_Consequence!AA:AA,"",0,1),""))</f>
        <v/>
      </c>
      <c r="O31" s="179" t="str">
        <f>IF($C31="","",IF(_xlfn.XLOOKUP($B31,Event_and_Consequence!$CL:$CL,Event_and_Consequence!AB:AB,"",0,1)&lt;&gt;"",_xlfn.XLOOKUP($B31,Event_and_Consequence!$CL:$CL,Event_and_Consequence!AB:AB,"",0,1),""))</f>
        <v/>
      </c>
      <c r="P31" s="184"/>
      <c r="Q31" s="184"/>
      <c r="R31" s="179" t="str">
        <f>IF($C31="","",IF(_xlfn.XLOOKUP($B31,Event_and_Consequence!$CL:$CL,Event_and_Consequence!AC:AC,"",0,1)&lt;&gt;"",_xlfn.XLOOKUP($B31,Event_and_Consequence!$CL:$CL,Event_and_Consequence!AC:AC,"",0,1),""))</f>
        <v/>
      </c>
      <c r="S31" s="179" t="str">
        <f>IF($C31="","",IF(_xlfn.XLOOKUP($B31,Event_and_Consequence!$CL:$CL,Event_and_Consequence!AD:AD,"",0,1)&lt;&gt;"",_xlfn.XLOOKUP($B31,Event_and_Consequence!$CL:$CL,Event_and_Consequence!AD:AD,"",0,1),""))</f>
        <v/>
      </c>
      <c r="T31" s="179" t="str">
        <f>IF($C31="","",IF(_xlfn.XLOOKUP($B31,Event_and_Consequence!$CL:$CL,Event_and_Consequence!AE:AE,"",0,1)&lt;&gt;"",_xlfn.XLOOKUP($B31,Event_and_Consequence!$CL:$CL,Event_and_Consequence!AE:AE,"",0,1),""))</f>
        <v/>
      </c>
      <c r="U31" s="179" t="str">
        <f>IF($C31="","",IF(_xlfn.XLOOKUP($B31,Event_and_Consequence!$CL:$CL,Event_and_Consequence!AF:AF,"",0,1)&lt;&gt;"",_xlfn.XLOOKUP($B31,Event_and_Consequence!$CL:$CL,Event_and_Consequence!AF:AF,"",0,1),""))</f>
        <v/>
      </c>
      <c r="V31" s="184"/>
      <c r="W31" s="184"/>
      <c r="X31" s="179" t="str">
        <f>IF($C31="","",IF(_xlfn.XLOOKUP($B31,Event_and_Consequence!$CL:$CL,Event_and_Consequence!AG:AG,"",0,1)&lt;&gt;"",_xlfn.XLOOKUP($B31,Event_and_Consequence!$CL:$CL,Event_and_Consequence!AG:AG,"",0,1),""))</f>
        <v/>
      </c>
      <c r="Y31" s="179" t="str">
        <f>IF($C31="","",IF(_xlfn.XLOOKUP($B31,Event_and_Consequence!$CL:$CL,Event_and_Consequence!AH:AH,"",0,1)&lt;&gt;"",_xlfn.XLOOKUP($B31,Event_and_Consequence!$CL:$CL,Event_and_Consequence!AH:AH,"",0,1),""))</f>
        <v/>
      </c>
      <c r="Z31" s="179" t="str">
        <f>IF($C31="","",IF(_xlfn.XLOOKUP($B31,Event_and_Consequence!$CL:$CL,Event_and_Consequence!AI:AI,"",0,1)&lt;&gt;"",_xlfn.XLOOKUP($B31,Event_and_Consequence!$CL:$CL,Event_and_Consequence!AI:AI,"",0,1),""))</f>
        <v/>
      </c>
      <c r="AA31" s="179" t="str">
        <f>IF($C31="","",IF(_xlfn.XLOOKUP($B31,Event_and_Consequence!$CL:$CL,Event_and_Consequence!AJ:AJ,"",0,1)&lt;&gt;"",_xlfn.XLOOKUP($B31,Event_and_Consequence!$CL:$CL,Event_and_Consequence!AJ:AJ,"",0,1),""))</f>
        <v/>
      </c>
      <c r="AB31" s="184"/>
    </row>
    <row r="32" spans="1:28" s="176" customFormat="1" ht="12" x14ac:dyDescent="0.25">
      <c r="A32" s="188"/>
      <c r="B32" s="188">
        <v>30</v>
      </c>
      <c r="C32" s="178" t="str">
        <f>_xlfn.XLOOKUP($B32,Event_and_Consequence!$CL:$CL,Event_and_Consequence!B:B,"",0,1)</f>
        <v/>
      </c>
      <c r="D32" s="179" t="str">
        <f>IF($C32="","",_xlfn.XLOOKUP(C32,Facility_Information!B:B,Facility_Information!O:O,,0,1))</f>
        <v/>
      </c>
      <c r="E32" s="180" t="str">
        <f>IF($C32="","",_xlfn.XLOOKUP($B32,Event_and_Consequence!$CL:$CL,Event_and_Consequence!G:G,"",0,1))</f>
        <v/>
      </c>
      <c r="F32" s="181" t="str">
        <f>IF($C32="","",_xlfn.XLOOKUP($B32,Event_and_Consequence!$CL:$CL,Event_and_Consequence!H:H,"",0,1))</f>
        <v/>
      </c>
      <c r="G32" s="184"/>
      <c r="H32" s="184"/>
      <c r="I32" s="184"/>
      <c r="J32" s="179" t="str">
        <f>IF($C32="","",_xlfn.XLOOKUP($B32,Event_and_Consequence!$CL:$CL,Event_and_Consequence!I:I,"",0,1))</f>
        <v/>
      </c>
      <c r="K32" s="184"/>
      <c r="L32" s="179" t="str">
        <f>IF($C32="","",IF(_xlfn.XLOOKUP($B32,Event_and_Consequence!$CL:$CL,Event_and_Consequence!Y:Y,"",0,1)&lt;&gt;"",_xlfn.XLOOKUP($B32,Event_and_Consequence!$CL:$CL,Event_and_Consequence!Y:Y,"",0,1),""))</f>
        <v/>
      </c>
      <c r="M32" s="179" t="str">
        <f>IF($C32="","",IF(_xlfn.XLOOKUP($B32,Event_and_Consequence!$CL:$CL,Event_and_Consequence!Z:Z,"",0,1)&lt;&gt;"",_xlfn.XLOOKUP($B32,Event_and_Consequence!$CL:$CL,Event_and_Consequence!Z:Z,"",0,1),""))</f>
        <v/>
      </c>
      <c r="N32" s="179" t="str">
        <f>IF($C32="","",IF(_xlfn.XLOOKUP($B32,Event_and_Consequence!$CL:$CL,Event_and_Consequence!AA:AA,"",0,1)&lt;&gt;"",_xlfn.XLOOKUP($B32,Event_and_Consequence!$CL:$CL,Event_and_Consequence!AA:AA,"",0,1),""))</f>
        <v/>
      </c>
      <c r="O32" s="179" t="str">
        <f>IF($C32="","",IF(_xlfn.XLOOKUP($B32,Event_and_Consequence!$CL:$CL,Event_and_Consequence!AB:AB,"",0,1)&lt;&gt;"",_xlfn.XLOOKUP($B32,Event_and_Consequence!$CL:$CL,Event_and_Consequence!AB:AB,"",0,1),""))</f>
        <v/>
      </c>
      <c r="P32" s="184"/>
      <c r="Q32" s="184"/>
      <c r="R32" s="179" t="str">
        <f>IF($C32="","",IF(_xlfn.XLOOKUP($B32,Event_and_Consequence!$CL:$CL,Event_and_Consequence!AC:AC,"",0,1)&lt;&gt;"",_xlfn.XLOOKUP($B32,Event_and_Consequence!$CL:$CL,Event_and_Consequence!AC:AC,"",0,1),""))</f>
        <v/>
      </c>
      <c r="S32" s="179" t="str">
        <f>IF($C32="","",IF(_xlfn.XLOOKUP($B32,Event_and_Consequence!$CL:$CL,Event_and_Consequence!AD:AD,"",0,1)&lt;&gt;"",_xlfn.XLOOKUP($B32,Event_and_Consequence!$CL:$CL,Event_and_Consequence!AD:AD,"",0,1),""))</f>
        <v/>
      </c>
      <c r="T32" s="179" t="str">
        <f>IF($C32="","",IF(_xlfn.XLOOKUP($B32,Event_and_Consequence!$CL:$CL,Event_and_Consequence!AE:AE,"",0,1)&lt;&gt;"",_xlfn.XLOOKUP($B32,Event_and_Consequence!$CL:$CL,Event_and_Consequence!AE:AE,"",0,1),""))</f>
        <v/>
      </c>
      <c r="U32" s="179" t="str">
        <f>IF($C32="","",IF(_xlfn.XLOOKUP($B32,Event_and_Consequence!$CL:$CL,Event_and_Consequence!AF:AF,"",0,1)&lt;&gt;"",_xlfn.XLOOKUP($B32,Event_and_Consequence!$CL:$CL,Event_and_Consequence!AF:AF,"",0,1),""))</f>
        <v/>
      </c>
      <c r="V32" s="184"/>
      <c r="W32" s="184"/>
      <c r="X32" s="179" t="str">
        <f>IF($C32="","",IF(_xlfn.XLOOKUP($B32,Event_and_Consequence!$CL:$CL,Event_and_Consequence!AG:AG,"",0,1)&lt;&gt;"",_xlfn.XLOOKUP($B32,Event_and_Consequence!$CL:$CL,Event_and_Consequence!AG:AG,"",0,1),""))</f>
        <v/>
      </c>
      <c r="Y32" s="179" t="str">
        <f>IF($C32="","",IF(_xlfn.XLOOKUP($B32,Event_and_Consequence!$CL:$CL,Event_and_Consequence!AH:AH,"",0,1)&lt;&gt;"",_xlfn.XLOOKUP($B32,Event_and_Consequence!$CL:$CL,Event_and_Consequence!AH:AH,"",0,1),""))</f>
        <v/>
      </c>
      <c r="Z32" s="179" t="str">
        <f>IF($C32="","",IF(_xlfn.XLOOKUP($B32,Event_and_Consequence!$CL:$CL,Event_and_Consequence!AI:AI,"",0,1)&lt;&gt;"",_xlfn.XLOOKUP($B32,Event_and_Consequence!$CL:$CL,Event_and_Consequence!AI:AI,"",0,1),""))</f>
        <v/>
      </c>
      <c r="AA32" s="179" t="str">
        <f>IF($C32="","",IF(_xlfn.XLOOKUP($B32,Event_and_Consequence!$CL:$CL,Event_and_Consequence!AJ:AJ,"",0,1)&lt;&gt;"",_xlfn.XLOOKUP($B32,Event_and_Consequence!$CL:$CL,Event_and_Consequence!AJ:AJ,"",0,1),""))</f>
        <v/>
      </c>
      <c r="AB32" s="184"/>
    </row>
    <row r="33" spans="1:28" s="176" customFormat="1" ht="12" x14ac:dyDescent="0.25">
      <c r="A33" s="188"/>
      <c r="B33" s="188">
        <v>31</v>
      </c>
      <c r="C33" s="178" t="str">
        <f>_xlfn.XLOOKUP($B33,Event_and_Consequence!$CL:$CL,Event_and_Consequence!B:B,"",0,1)</f>
        <v/>
      </c>
      <c r="D33" s="179" t="str">
        <f>IF($C33="","",_xlfn.XLOOKUP(C33,Facility_Information!B:B,Facility_Information!O:O,,0,1))</f>
        <v/>
      </c>
      <c r="E33" s="180" t="str">
        <f>IF($C33="","",_xlfn.XLOOKUP($B33,Event_and_Consequence!$CL:$CL,Event_and_Consequence!G:G,"",0,1))</f>
        <v/>
      </c>
      <c r="F33" s="181" t="str">
        <f>IF($C33="","",_xlfn.XLOOKUP($B33,Event_and_Consequence!$CL:$CL,Event_and_Consequence!H:H,"",0,1))</f>
        <v/>
      </c>
      <c r="G33" s="184"/>
      <c r="H33" s="184"/>
      <c r="I33" s="184"/>
      <c r="J33" s="179" t="str">
        <f>IF($C33="","",_xlfn.XLOOKUP($B33,Event_and_Consequence!$CL:$CL,Event_and_Consequence!I:I,"",0,1))</f>
        <v/>
      </c>
      <c r="K33" s="184"/>
      <c r="L33" s="179" t="str">
        <f>IF($C33="","",IF(_xlfn.XLOOKUP($B33,Event_and_Consequence!$CL:$CL,Event_and_Consequence!Y:Y,"",0,1)&lt;&gt;"",_xlfn.XLOOKUP($B33,Event_and_Consequence!$CL:$CL,Event_and_Consequence!Y:Y,"",0,1),""))</f>
        <v/>
      </c>
      <c r="M33" s="179" t="str">
        <f>IF($C33="","",IF(_xlfn.XLOOKUP($B33,Event_and_Consequence!$CL:$CL,Event_and_Consequence!Z:Z,"",0,1)&lt;&gt;"",_xlfn.XLOOKUP($B33,Event_and_Consequence!$CL:$CL,Event_and_Consequence!Z:Z,"",0,1),""))</f>
        <v/>
      </c>
      <c r="N33" s="179" t="str">
        <f>IF($C33="","",IF(_xlfn.XLOOKUP($B33,Event_and_Consequence!$CL:$CL,Event_and_Consequence!AA:AA,"",0,1)&lt;&gt;"",_xlfn.XLOOKUP($B33,Event_and_Consequence!$CL:$CL,Event_and_Consequence!AA:AA,"",0,1),""))</f>
        <v/>
      </c>
      <c r="O33" s="179" t="str">
        <f>IF($C33="","",IF(_xlfn.XLOOKUP($B33,Event_and_Consequence!$CL:$CL,Event_and_Consequence!AB:AB,"",0,1)&lt;&gt;"",_xlfn.XLOOKUP($B33,Event_and_Consequence!$CL:$CL,Event_and_Consequence!AB:AB,"",0,1),""))</f>
        <v/>
      </c>
      <c r="P33" s="184"/>
      <c r="Q33" s="184"/>
      <c r="R33" s="179" t="str">
        <f>IF($C33="","",IF(_xlfn.XLOOKUP($B33,Event_and_Consequence!$CL:$CL,Event_and_Consequence!AC:AC,"",0,1)&lt;&gt;"",_xlfn.XLOOKUP($B33,Event_and_Consequence!$CL:$CL,Event_and_Consequence!AC:AC,"",0,1),""))</f>
        <v/>
      </c>
      <c r="S33" s="179" t="str">
        <f>IF($C33="","",IF(_xlfn.XLOOKUP($B33,Event_and_Consequence!$CL:$CL,Event_and_Consequence!AD:AD,"",0,1)&lt;&gt;"",_xlfn.XLOOKUP($B33,Event_and_Consequence!$CL:$CL,Event_and_Consequence!AD:AD,"",0,1),""))</f>
        <v/>
      </c>
      <c r="T33" s="179" t="str">
        <f>IF($C33="","",IF(_xlfn.XLOOKUP($B33,Event_and_Consequence!$CL:$CL,Event_and_Consequence!AE:AE,"",0,1)&lt;&gt;"",_xlfn.XLOOKUP($B33,Event_and_Consequence!$CL:$CL,Event_and_Consequence!AE:AE,"",0,1),""))</f>
        <v/>
      </c>
      <c r="U33" s="179" t="str">
        <f>IF($C33="","",IF(_xlfn.XLOOKUP($B33,Event_and_Consequence!$CL:$CL,Event_and_Consequence!AF:AF,"",0,1)&lt;&gt;"",_xlfn.XLOOKUP($B33,Event_and_Consequence!$CL:$CL,Event_and_Consequence!AF:AF,"",0,1),""))</f>
        <v/>
      </c>
      <c r="V33" s="184"/>
      <c r="W33" s="184"/>
      <c r="X33" s="179" t="str">
        <f>IF($C33="","",IF(_xlfn.XLOOKUP($B33,Event_and_Consequence!$CL:$CL,Event_and_Consequence!AG:AG,"",0,1)&lt;&gt;"",_xlfn.XLOOKUP($B33,Event_and_Consequence!$CL:$CL,Event_and_Consequence!AG:AG,"",0,1),""))</f>
        <v/>
      </c>
      <c r="Y33" s="179" t="str">
        <f>IF($C33="","",IF(_xlfn.XLOOKUP($B33,Event_and_Consequence!$CL:$CL,Event_and_Consequence!AH:AH,"",0,1)&lt;&gt;"",_xlfn.XLOOKUP($B33,Event_and_Consequence!$CL:$CL,Event_and_Consequence!AH:AH,"",0,1),""))</f>
        <v/>
      </c>
      <c r="Z33" s="179" t="str">
        <f>IF($C33="","",IF(_xlfn.XLOOKUP($B33,Event_and_Consequence!$CL:$CL,Event_and_Consequence!AI:AI,"",0,1)&lt;&gt;"",_xlfn.XLOOKUP($B33,Event_and_Consequence!$CL:$CL,Event_and_Consequence!AI:AI,"",0,1),""))</f>
        <v/>
      </c>
      <c r="AA33" s="179" t="str">
        <f>IF($C33="","",IF(_xlfn.XLOOKUP($B33,Event_and_Consequence!$CL:$CL,Event_and_Consequence!AJ:AJ,"",0,1)&lt;&gt;"",_xlfn.XLOOKUP($B33,Event_and_Consequence!$CL:$CL,Event_and_Consequence!AJ:AJ,"",0,1),""))</f>
        <v/>
      </c>
      <c r="AB33" s="184"/>
    </row>
    <row r="34" spans="1:28" s="176" customFormat="1" ht="12" x14ac:dyDescent="0.25">
      <c r="A34" s="188"/>
      <c r="B34" s="188">
        <v>32</v>
      </c>
      <c r="C34" s="178" t="str">
        <f>_xlfn.XLOOKUP($B34,Event_and_Consequence!$CL:$CL,Event_and_Consequence!B:B,"",0,1)</f>
        <v/>
      </c>
      <c r="D34" s="179" t="str">
        <f>IF($C34="","",_xlfn.XLOOKUP(C34,Facility_Information!B:B,Facility_Information!O:O,,0,1))</f>
        <v/>
      </c>
      <c r="E34" s="180" t="str">
        <f>IF($C34="","",_xlfn.XLOOKUP($B34,Event_and_Consequence!$CL:$CL,Event_and_Consequence!G:G,"",0,1))</f>
        <v/>
      </c>
      <c r="F34" s="181" t="str">
        <f>IF($C34="","",_xlfn.XLOOKUP($B34,Event_and_Consequence!$CL:$CL,Event_and_Consequence!H:H,"",0,1))</f>
        <v/>
      </c>
      <c r="G34" s="184"/>
      <c r="H34" s="184"/>
      <c r="I34" s="184"/>
      <c r="J34" s="179" t="str">
        <f>IF($C34="","",_xlfn.XLOOKUP($B34,Event_and_Consequence!$CL:$CL,Event_and_Consequence!I:I,"",0,1))</f>
        <v/>
      </c>
      <c r="K34" s="184"/>
      <c r="L34" s="179" t="str">
        <f>IF($C34="","",IF(_xlfn.XLOOKUP($B34,Event_and_Consequence!$CL:$CL,Event_and_Consequence!Y:Y,"",0,1)&lt;&gt;"",_xlfn.XLOOKUP($B34,Event_and_Consequence!$CL:$CL,Event_and_Consequence!Y:Y,"",0,1),""))</f>
        <v/>
      </c>
      <c r="M34" s="179" t="str">
        <f>IF($C34="","",IF(_xlfn.XLOOKUP($B34,Event_and_Consequence!$CL:$CL,Event_and_Consequence!Z:Z,"",0,1)&lt;&gt;"",_xlfn.XLOOKUP($B34,Event_and_Consequence!$CL:$CL,Event_and_Consequence!Z:Z,"",0,1),""))</f>
        <v/>
      </c>
      <c r="N34" s="179" t="str">
        <f>IF($C34="","",IF(_xlfn.XLOOKUP($B34,Event_and_Consequence!$CL:$CL,Event_and_Consequence!AA:AA,"",0,1)&lt;&gt;"",_xlfn.XLOOKUP($B34,Event_and_Consequence!$CL:$CL,Event_and_Consequence!AA:AA,"",0,1),""))</f>
        <v/>
      </c>
      <c r="O34" s="179" t="str">
        <f>IF($C34="","",IF(_xlfn.XLOOKUP($B34,Event_and_Consequence!$CL:$CL,Event_and_Consequence!AB:AB,"",0,1)&lt;&gt;"",_xlfn.XLOOKUP($B34,Event_and_Consequence!$CL:$CL,Event_and_Consequence!AB:AB,"",0,1),""))</f>
        <v/>
      </c>
      <c r="P34" s="184"/>
      <c r="Q34" s="184"/>
      <c r="R34" s="179" t="str">
        <f>IF($C34="","",IF(_xlfn.XLOOKUP($B34,Event_and_Consequence!$CL:$CL,Event_and_Consequence!AC:AC,"",0,1)&lt;&gt;"",_xlfn.XLOOKUP($B34,Event_and_Consequence!$CL:$CL,Event_and_Consequence!AC:AC,"",0,1),""))</f>
        <v/>
      </c>
      <c r="S34" s="179" t="str">
        <f>IF($C34="","",IF(_xlfn.XLOOKUP($B34,Event_and_Consequence!$CL:$CL,Event_and_Consequence!AD:AD,"",0,1)&lt;&gt;"",_xlfn.XLOOKUP($B34,Event_and_Consequence!$CL:$CL,Event_and_Consequence!AD:AD,"",0,1),""))</f>
        <v/>
      </c>
      <c r="T34" s="179" t="str">
        <f>IF($C34="","",IF(_xlfn.XLOOKUP($B34,Event_and_Consequence!$CL:$CL,Event_and_Consequence!AE:AE,"",0,1)&lt;&gt;"",_xlfn.XLOOKUP($B34,Event_and_Consequence!$CL:$CL,Event_and_Consequence!AE:AE,"",0,1),""))</f>
        <v/>
      </c>
      <c r="U34" s="179" t="str">
        <f>IF($C34="","",IF(_xlfn.XLOOKUP($B34,Event_and_Consequence!$CL:$CL,Event_and_Consequence!AF:AF,"",0,1)&lt;&gt;"",_xlfn.XLOOKUP($B34,Event_and_Consequence!$CL:$CL,Event_and_Consequence!AF:AF,"",0,1),""))</f>
        <v/>
      </c>
      <c r="V34" s="184"/>
      <c r="W34" s="184"/>
      <c r="X34" s="179" t="str">
        <f>IF($C34="","",IF(_xlfn.XLOOKUP($B34,Event_and_Consequence!$CL:$CL,Event_and_Consequence!AG:AG,"",0,1)&lt;&gt;"",_xlfn.XLOOKUP($B34,Event_and_Consequence!$CL:$CL,Event_and_Consequence!AG:AG,"",0,1),""))</f>
        <v/>
      </c>
      <c r="Y34" s="179" t="str">
        <f>IF($C34="","",IF(_xlfn.XLOOKUP($B34,Event_and_Consequence!$CL:$CL,Event_and_Consequence!AH:AH,"",0,1)&lt;&gt;"",_xlfn.XLOOKUP($B34,Event_and_Consequence!$CL:$CL,Event_and_Consequence!AH:AH,"",0,1),""))</f>
        <v/>
      </c>
      <c r="Z34" s="179" t="str">
        <f>IF($C34="","",IF(_xlfn.XLOOKUP($B34,Event_and_Consequence!$CL:$CL,Event_and_Consequence!AI:AI,"",0,1)&lt;&gt;"",_xlfn.XLOOKUP($B34,Event_and_Consequence!$CL:$CL,Event_and_Consequence!AI:AI,"",0,1),""))</f>
        <v/>
      </c>
      <c r="AA34" s="179" t="str">
        <f>IF($C34="","",IF(_xlfn.XLOOKUP($B34,Event_and_Consequence!$CL:$CL,Event_and_Consequence!AJ:AJ,"",0,1)&lt;&gt;"",_xlfn.XLOOKUP($B34,Event_and_Consequence!$CL:$CL,Event_and_Consequence!AJ:AJ,"",0,1),""))</f>
        <v/>
      </c>
      <c r="AB34" s="184"/>
    </row>
    <row r="35" spans="1:28" s="176" customFormat="1" ht="12" x14ac:dyDescent="0.25">
      <c r="A35" s="188"/>
      <c r="B35" s="188">
        <v>33</v>
      </c>
      <c r="C35" s="178" t="str">
        <f>_xlfn.XLOOKUP($B35,Event_and_Consequence!$CL:$CL,Event_and_Consequence!B:B,"",0,1)</f>
        <v/>
      </c>
      <c r="D35" s="179" t="str">
        <f>IF($C35="","",_xlfn.XLOOKUP(C35,Facility_Information!B:B,Facility_Information!O:O,,0,1))</f>
        <v/>
      </c>
      <c r="E35" s="180" t="str">
        <f>IF($C35="","",_xlfn.XLOOKUP($B35,Event_and_Consequence!$CL:$CL,Event_and_Consequence!G:G,"",0,1))</f>
        <v/>
      </c>
      <c r="F35" s="181" t="str">
        <f>IF($C35="","",_xlfn.XLOOKUP($B35,Event_and_Consequence!$CL:$CL,Event_and_Consequence!H:H,"",0,1))</f>
        <v/>
      </c>
      <c r="G35" s="184"/>
      <c r="H35" s="184"/>
      <c r="I35" s="184"/>
      <c r="J35" s="179" t="str">
        <f>IF($C35="","",_xlfn.XLOOKUP($B35,Event_and_Consequence!$CL:$CL,Event_and_Consequence!I:I,"",0,1))</f>
        <v/>
      </c>
      <c r="K35" s="184"/>
      <c r="L35" s="179" t="str">
        <f>IF($C35="","",IF(_xlfn.XLOOKUP($B35,Event_and_Consequence!$CL:$CL,Event_and_Consequence!Y:Y,"",0,1)&lt;&gt;"",_xlfn.XLOOKUP($B35,Event_and_Consequence!$CL:$CL,Event_and_Consequence!Y:Y,"",0,1),""))</f>
        <v/>
      </c>
      <c r="M35" s="179" t="str">
        <f>IF($C35="","",IF(_xlfn.XLOOKUP($B35,Event_and_Consequence!$CL:$CL,Event_and_Consequence!Z:Z,"",0,1)&lt;&gt;"",_xlfn.XLOOKUP($B35,Event_and_Consequence!$CL:$CL,Event_and_Consequence!Z:Z,"",0,1),""))</f>
        <v/>
      </c>
      <c r="N35" s="179" t="str">
        <f>IF($C35="","",IF(_xlfn.XLOOKUP($B35,Event_and_Consequence!$CL:$CL,Event_and_Consequence!AA:AA,"",0,1)&lt;&gt;"",_xlfn.XLOOKUP($B35,Event_and_Consequence!$CL:$CL,Event_and_Consequence!AA:AA,"",0,1),""))</f>
        <v/>
      </c>
      <c r="O35" s="179" t="str">
        <f>IF($C35="","",IF(_xlfn.XLOOKUP($B35,Event_and_Consequence!$CL:$CL,Event_and_Consequence!AB:AB,"",0,1)&lt;&gt;"",_xlfn.XLOOKUP($B35,Event_and_Consequence!$CL:$CL,Event_and_Consequence!AB:AB,"",0,1),""))</f>
        <v/>
      </c>
      <c r="P35" s="184"/>
      <c r="Q35" s="184"/>
      <c r="R35" s="179" t="str">
        <f>IF($C35="","",IF(_xlfn.XLOOKUP($B35,Event_and_Consequence!$CL:$CL,Event_and_Consequence!AC:AC,"",0,1)&lt;&gt;"",_xlfn.XLOOKUP($B35,Event_and_Consequence!$CL:$CL,Event_and_Consequence!AC:AC,"",0,1),""))</f>
        <v/>
      </c>
      <c r="S35" s="179" t="str">
        <f>IF($C35="","",IF(_xlfn.XLOOKUP($B35,Event_and_Consequence!$CL:$CL,Event_and_Consequence!AD:AD,"",0,1)&lt;&gt;"",_xlfn.XLOOKUP($B35,Event_and_Consequence!$CL:$CL,Event_and_Consequence!AD:AD,"",0,1),""))</f>
        <v/>
      </c>
      <c r="T35" s="179" t="str">
        <f>IF($C35="","",IF(_xlfn.XLOOKUP($B35,Event_and_Consequence!$CL:$CL,Event_and_Consequence!AE:AE,"",0,1)&lt;&gt;"",_xlfn.XLOOKUP($B35,Event_and_Consequence!$CL:$CL,Event_and_Consequence!AE:AE,"",0,1),""))</f>
        <v/>
      </c>
      <c r="U35" s="179" t="str">
        <f>IF($C35="","",IF(_xlfn.XLOOKUP($B35,Event_and_Consequence!$CL:$CL,Event_and_Consequence!AF:AF,"",0,1)&lt;&gt;"",_xlfn.XLOOKUP($B35,Event_and_Consequence!$CL:$CL,Event_and_Consequence!AF:AF,"",0,1),""))</f>
        <v/>
      </c>
      <c r="V35" s="184"/>
      <c r="W35" s="184"/>
      <c r="X35" s="179" t="str">
        <f>IF($C35="","",IF(_xlfn.XLOOKUP($B35,Event_and_Consequence!$CL:$CL,Event_and_Consequence!AG:AG,"",0,1)&lt;&gt;"",_xlfn.XLOOKUP($B35,Event_and_Consequence!$CL:$CL,Event_and_Consequence!AG:AG,"",0,1),""))</f>
        <v/>
      </c>
      <c r="Y35" s="179" t="str">
        <f>IF($C35="","",IF(_xlfn.XLOOKUP($B35,Event_and_Consequence!$CL:$CL,Event_and_Consequence!AH:AH,"",0,1)&lt;&gt;"",_xlfn.XLOOKUP($B35,Event_and_Consequence!$CL:$CL,Event_and_Consequence!AH:AH,"",0,1),""))</f>
        <v/>
      </c>
      <c r="Z35" s="179" t="str">
        <f>IF($C35="","",IF(_xlfn.XLOOKUP($B35,Event_and_Consequence!$CL:$CL,Event_and_Consequence!AI:AI,"",0,1)&lt;&gt;"",_xlfn.XLOOKUP($B35,Event_and_Consequence!$CL:$CL,Event_and_Consequence!AI:AI,"",0,1),""))</f>
        <v/>
      </c>
      <c r="AA35" s="179" t="str">
        <f>IF($C35="","",IF(_xlfn.XLOOKUP($B35,Event_and_Consequence!$CL:$CL,Event_and_Consequence!AJ:AJ,"",0,1)&lt;&gt;"",_xlfn.XLOOKUP($B35,Event_and_Consequence!$CL:$CL,Event_and_Consequence!AJ:AJ,"",0,1),""))</f>
        <v/>
      </c>
      <c r="AB35" s="184"/>
    </row>
    <row r="36" spans="1:28" s="176" customFormat="1" ht="12" x14ac:dyDescent="0.25">
      <c r="A36" s="188"/>
      <c r="B36" s="188">
        <v>34</v>
      </c>
      <c r="C36" s="178" t="str">
        <f>_xlfn.XLOOKUP($B36,Event_and_Consequence!$CL:$CL,Event_and_Consequence!B:B,"",0,1)</f>
        <v/>
      </c>
      <c r="D36" s="179" t="str">
        <f>IF($C36="","",_xlfn.XLOOKUP(C36,Facility_Information!B:B,Facility_Information!O:O,,0,1))</f>
        <v/>
      </c>
      <c r="E36" s="180" t="str">
        <f>IF($C36="","",_xlfn.XLOOKUP($B36,Event_and_Consequence!$CL:$CL,Event_and_Consequence!G:G,"",0,1))</f>
        <v/>
      </c>
      <c r="F36" s="181" t="str">
        <f>IF($C36="","",_xlfn.XLOOKUP($B36,Event_and_Consequence!$CL:$CL,Event_and_Consequence!H:H,"",0,1))</f>
        <v/>
      </c>
      <c r="G36" s="184"/>
      <c r="H36" s="184"/>
      <c r="I36" s="184"/>
      <c r="J36" s="179" t="str">
        <f>IF($C36="","",_xlfn.XLOOKUP($B36,Event_and_Consequence!$CL:$CL,Event_and_Consequence!I:I,"",0,1))</f>
        <v/>
      </c>
      <c r="K36" s="184"/>
      <c r="L36" s="179" t="str">
        <f>IF($C36="","",IF(_xlfn.XLOOKUP($B36,Event_and_Consequence!$CL:$CL,Event_and_Consequence!Y:Y,"",0,1)&lt;&gt;"",_xlfn.XLOOKUP($B36,Event_and_Consequence!$CL:$CL,Event_and_Consequence!Y:Y,"",0,1),""))</f>
        <v/>
      </c>
      <c r="M36" s="179" t="str">
        <f>IF($C36="","",IF(_xlfn.XLOOKUP($B36,Event_and_Consequence!$CL:$CL,Event_and_Consequence!Z:Z,"",0,1)&lt;&gt;"",_xlfn.XLOOKUP($B36,Event_and_Consequence!$CL:$CL,Event_and_Consequence!Z:Z,"",0,1),""))</f>
        <v/>
      </c>
      <c r="N36" s="179" t="str">
        <f>IF($C36="","",IF(_xlfn.XLOOKUP($B36,Event_and_Consequence!$CL:$CL,Event_and_Consequence!AA:AA,"",0,1)&lt;&gt;"",_xlfn.XLOOKUP($B36,Event_and_Consequence!$CL:$CL,Event_and_Consequence!AA:AA,"",0,1),""))</f>
        <v/>
      </c>
      <c r="O36" s="179" t="str">
        <f>IF($C36="","",IF(_xlfn.XLOOKUP($B36,Event_and_Consequence!$CL:$CL,Event_and_Consequence!AB:AB,"",0,1)&lt;&gt;"",_xlfn.XLOOKUP($B36,Event_and_Consequence!$CL:$CL,Event_and_Consequence!AB:AB,"",0,1),""))</f>
        <v/>
      </c>
      <c r="P36" s="184"/>
      <c r="Q36" s="184"/>
      <c r="R36" s="179" t="str">
        <f>IF($C36="","",IF(_xlfn.XLOOKUP($B36,Event_and_Consequence!$CL:$CL,Event_and_Consequence!AC:AC,"",0,1)&lt;&gt;"",_xlfn.XLOOKUP($B36,Event_and_Consequence!$CL:$CL,Event_and_Consequence!AC:AC,"",0,1),""))</f>
        <v/>
      </c>
      <c r="S36" s="179" t="str">
        <f>IF($C36="","",IF(_xlfn.XLOOKUP($B36,Event_and_Consequence!$CL:$CL,Event_and_Consequence!AD:AD,"",0,1)&lt;&gt;"",_xlfn.XLOOKUP($B36,Event_and_Consequence!$CL:$CL,Event_and_Consequence!AD:AD,"",0,1),""))</f>
        <v/>
      </c>
      <c r="T36" s="179" t="str">
        <f>IF($C36="","",IF(_xlfn.XLOOKUP($B36,Event_and_Consequence!$CL:$CL,Event_and_Consequence!AE:AE,"",0,1)&lt;&gt;"",_xlfn.XLOOKUP($B36,Event_and_Consequence!$CL:$CL,Event_and_Consequence!AE:AE,"",0,1),""))</f>
        <v/>
      </c>
      <c r="U36" s="179" t="str">
        <f>IF($C36="","",IF(_xlfn.XLOOKUP($B36,Event_and_Consequence!$CL:$CL,Event_and_Consequence!AF:AF,"",0,1)&lt;&gt;"",_xlfn.XLOOKUP($B36,Event_and_Consequence!$CL:$CL,Event_and_Consequence!AF:AF,"",0,1),""))</f>
        <v/>
      </c>
      <c r="V36" s="184"/>
      <c r="W36" s="184"/>
      <c r="X36" s="179" t="str">
        <f>IF($C36="","",IF(_xlfn.XLOOKUP($B36,Event_and_Consequence!$CL:$CL,Event_and_Consequence!AG:AG,"",0,1)&lt;&gt;"",_xlfn.XLOOKUP($B36,Event_and_Consequence!$CL:$CL,Event_and_Consequence!AG:AG,"",0,1),""))</f>
        <v/>
      </c>
      <c r="Y36" s="179" t="str">
        <f>IF($C36="","",IF(_xlfn.XLOOKUP($B36,Event_and_Consequence!$CL:$CL,Event_and_Consequence!AH:AH,"",0,1)&lt;&gt;"",_xlfn.XLOOKUP($B36,Event_and_Consequence!$CL:$CL,Event_and_Consequence!AH:AH,"",0,1),""))</f>
        <v/>
      </c>
      <c r="Z36" s="179" t="str">
        <f>IF($C36="","",IF(_xlfn.XLOOKUP($B36,Event_and_Consequence!$CL:$CL,Event_and_Consequence!AI:AI,"",0,1)&lt;&gt;"",_xlfn.XLOOKUP($B36,Event_and_Consequence!$CL:$CL,Event_and_Consequence!AI:AI,"",0,1),""))</f>
        <v/>
      </c>
      <c r="AA36" s="179" t="str">
        <f>IF($C36="","",IF(_xlfn.XLOOKUP($B36,Event_and_Consequence!$CL:$CL,Event_and_Consequence!AJ:AJ,"",0,1)&lt;&gt;"",_xlfn.XLOOKUP($B36,Event_and_Consequence!$CL:$CL,Event_and_Consequence!AJ:AJ,"",0,1),""))</f>
        <v/>
      </c>
      <c r="AB36" s="184"/>
    </row>
    <row r="37" spans="1:28" s="176" customFormat="1" ht="12" x14ac:dyDescent="0.25">
      <c r="A37" s="188"/>
      <c r="B37" s="188">
        <v>35</v>
      </c>
      <c r="C37" s="178" t="str">
        <f>_xlfn.XLOOKUP($B37,Event_and_Consequence!$CL:$CL,Event_and_Consequence!B:B,"",0,1)</f>
        <v/>
      </c>
      <c r="D37" s="179" t="str">
        <f>IF($C37="","",_xlfn.XLOOKUP(C37,Facility_Information!B:B,Facility_Information!O:O,,0,1))</f>
        <v/>
      </c>
      <c r="E37" s="180" t="str">
        <f>IF($C37="","",_xlfn.XLOOKUP($B37,Event_and_Consequence!$CL:$CL,Event_and_Consequence!G:G,"",0,1))</f>
        <v/>
      </c>
      <c r="F37" s="181" t="str">
        <f>IF($C37="","",_xlfn.XLOOKUP($B37,Event_and_Consequence!$CL:$CL,Event_and_Consequence!H:H,"",0,1))</f>
        <v/>
      </c>
      <c r="G37" s="184"/>
      <c r="H37" s="184"/>
      <c r="I37" s="184"/>
      <c r="J37" s="179" t="str">
        <f>IF($C37="","",_xlfn.XLOOKUP($B37,Event_and_Consequence!$CL:$CL,Event_and_Consequence!I:I,"",0,1))</f>
        <v/>
      </c>
      <c r="K37" s="184"/>
      <c r="L37" s="179" t="str">
        <f>IF($C37="","",IF(_xlfn.XLOOKUP($B37,Event_and_Consequence!$CL:$CL,Event_and_Consequence!Y:Y,"",0,1)&lt;&gt;"",_xlfn.XLOOKUP($B37,Event_and_Consequence!$CL:$CL,Event_and_Consequence!Y:Y,"",0,1),""))</f>
        <v/>
      </c>
      <c r="M37" s="179" t="str">
        <f>IF($C37="","",IF(_xlfn.XLOOKUP($B37,Event_and_Consequence!$CL:$CL,Event_and_Consequence!Z:Z,"",0,1)&lt;&gt;"",_xlfn.XLOOKUP($B37,Event_and_Consequence!$CL:$CL,Event_and_Consequence!Z:Z,"",0,1),""))</f>
        <v/>
      </c>
      <c r="N37" s="179" t="str">
        <f>IF($C37="","",IF(_xlfn.XLOOKUP($B37,Event_and_Consequence!$CL:$CL,Event_and_Consequence!AA:AA,"",0,1)&lt;&gt;"",_xlfn.XLOOKUP($B37,Event_and_Consequence!$CL:$CL,Event_and_Consequence!AA:AA,"",0,1),""))</f>
        <v/>
      </c>
      <c r="O37" s="179" t="str">
        <f>IF($C37="","",IF(_xlfn.XLOOKUP($B37,Event_and_Consequence!$CL:$CL,Event_and_Consequence!AB:AB,"",0,1)&lt;&gt;"",_xlfn.XLOOKUP($B37,Event_and_Consequence!$CL:$CL,Event_and_Consequence!AB:AB,"",0,1),""))</f>
        <v/>
      </c>
      <c r="P37" s="184"/>
      <c r="Q37" s="184"/>
      <c r="R37" s="179" t="str">
        <f>IF($C37="","",IF(_xlfn.XLOOKUP($B37,Event_and_Consequence!$CL:$CL,Event_and_Consequence!AC:AC,"",0,1)&lt;&gt;"",_xlfn.XLOOKUP($B37,Event_and_Consequence!$CL:$CL,Event_and_Consequence!AC:AC,"",0,1),""))</f>
        <v/>
      </c>
      <c r="S37" s="179" t="str">
        <f>IF($C37="","",IF(_xlfn.XLOOKUP($B37,Event_and_Consequence!$CL:$CL,Event_and_Consequence!AD:AD,"",0,1)&lt;&gt;"",_xlfn.XLOOKUP($B37,Event_and_Consequence!$CL:$CL,Event_and_Consequence!AD:AD,"",0,1),""))</f>
        <v/>
      </c>
      <c r="T37" s="179" t="str">
        <f>IF($C37="","",IF(_xlfn.XLOOKUP($B37,Event_and_Consequence!$CL:$CL,Event_and_Consequence!AE:AE,"",0,1)&lt;&gt;"",_xlfn.XLOOKUP($B37,Event_and_Consequence!$CL:$CL,Event_and_Consequence!AE:AE,"",0,1),""))</f>
        <v/>
      </c>
      <c r="U37" s="179" t="str">
        <f>IF($C37="","",IF(_xlfn.XLOOKUP($B37,Event_and_Consequence!$CL:$CL,Event_and_Consequence!AF:AF,"",0,1)&lt;&gt;"",_xlfn.XLOOKUP($B37,Event_and_Consequence!$CL:$CL,Event_and_Consequence!AF:AF,"",0,1),""))</f>
        <v/>
      </c>
      <c r="V37" s="184"/>
      <c r="W37" s="184"/>
      <c r="X37" s="179" t="str">
        <f>IF($C37="","",IF(_xlfn.XLOOKUP($B37,Event_and_Consequence!$CL:$CL,Event_and_Consequence!AG:AG,"",0,1)&lt;&gt;"",_xlfn.XLOOKUP($B37,Event_and_Consequence!$CL:$CL,Event_and_Consequence!AG:AG,"",0,1),""))</f>
        <v/>
      </c>
      <c r="Y37" s="179" t="str">
        <f>IF($C37="","",IF(_xlfn.XLOOKUP($B37,Event_and_Consequence!$CL:$CL,Event_and_Consequence!AH:AH,"",0,1)&lt;&gt;"",_xlfn.XLOOKUP($B37,Event_and_Consequence!$CL:$CL,Event_and_Consequence!AH:AH,"",0,1),""))</f>
        <v/>
      </c>
      <c r="Z37" s="179" t="str">
        <f>IF($C37="","",IF(_xlfn.XLOOKUP($B37,Event_and_Consequence!$CL:$CL,Event_and_Consequence!AI:AI,"",0,1)&lt;&gt;"",_xlfn.XLOOKUP($B37,Event_and_Consequence!$CL:$CL,Event_and_Consequence!AI:AI,"",0,1),""))</f>
        <v/>
      </c>
      <c r="AA37" s="179" t="str">
        <f>IF($C37="","",IF(_xlfn.XLOOKUP($B37,Event_and_Consequence!$CL:$CL,Event_and_Consequence!AJ:AJ,"",0,1)&lt;&gt;"",_xlfn.XLOOKUP($B37,Event_and_Consequence!$CL:$CL,Event_and_Consequence!AJ:AJ,"",0,1),""))</f>
        <v/>
      </c>
      <c r="AB37" s="184"/>
    </row>
    <row r="38" spans="1:28" s="176" customFormat="1" ht="12" x14ac:dyDescent="0.25">
      <c r="A38" s="188"/>
      <c r="B38" s="188">
        <v>36</v>
      </c>
      <c r="C38" s="178" t="str">
        <f>_xlfn.XLOOKUP($B38,Event_and_Consequence!$CL:$CL,Event_and_Consequence!B:B,"",0,1)</f>
        <v/>
      </c>
      <c r="D38" s="179" t="str">
        <f>IF($C38="","",_xlfn.XLOOKUP(C38,Facility_Information!B:B,Facility_Information!O:O,,0,1))</f>
        <v/>
      </c>
      <c r="E38" s="180" t="str">
        <f>IF($C38="","",_xlfn.XLOOKUP($B38,Event_and_Consequence!$CL:$CL,Event_and_Consequence!G:G,"",0,1))</f>
        <v/>
      </c>
      <c r="F38" s="181" t="str">
        <f>IF($C38="","",_xlfn.XLOOKUP($B38,Event_and_Consequence!$CL:$CL,Event_and_Consequence!H:H,"",0,1))</f>
        <v/>
      </c>
      <c r="G38" s="184"/>
      <c r="H38" s="184"/>
      <c r="I38" s="184"/>
      <c r="J38" s="179" t="str">
        <f>IF($C38="","",_xlfn.XLOOKUP($B38,Event_and_Consequence!$CL:$CL,Event_and_Consequence!I:I,"",0,1))</f>
        <v/>
      </c>
      <c r="K38" s="184"/>
      <c r="L38" s="179" t="str">
        <f>IF($C38="","",IF(_xlfn.XLOOKUP($B38,Event_and_Consequence!$CL:$CL,Event_and_Consequence!Y:Y,"",0,1)&lt;&gt;"",_xlfn.XLOOKUP($B38,Event_and_Consequence!$CL:$CL,Event_and_Consequence!Y:Y,"",0,1),""))</f>
        <v/>
      </c>
      <c r="M38" s="179" t="str">
        <f>IF($C38="","",IF(_xlfn.XLOOKUP($B38,Event_and_Consequence!$CL:$CL,Event_and_Consequence!Z:Z,"",0,1)&lt;&gt;"",_xlfn.XLOOKUP($B38,Event_and_Consequence!$CL:$CL,Event_and_Consequence!Z:Z,"",0,1),""))</f>
        <v/>
      </c>
      <c r="N38" s="179" t="str">
        <f>IF($C38="","",IF(_xlfn.XLOOKUP($B38,Event_and_Consequence!$CL:$CL,Event_and_Consequence!AA:AA,"",0,1)&lt;&gt;"",_xlfn.XLOOKUP($B38,Event_and_Consequence!$CL:$CL,Event_and_Consequence!AA:AA,"",0,1),""))</f>
        <v/>
      </c>
      <c r="O38" s="179" t="str">
        <f>IF($C38="","",IF(_xlfn.XLOOKUP($B38,Event_and_Consequence!$CL:$CL,Event_and_Consequence!AB:AB,"",0,1)&lt;&gt;"",_xlfn.XLOOKUP($B38,Event_and_Consequence!$CL:$CL,Event_and_Consequence!AB:AB,"",0,1),""))</f>
        <v/>
      </c>
      <c r="P38" s="184"/>
      <c r="Q38" s="184"/>
      <c r="R38" s="179" t="str">
        <f>IF($C38="","",IF(_xlfn.XLOOKUP($B38,Event_and_Consequence!$CL:$CL,Event_and_Consequence!AC:AC,"",0,1)&lt;&gt;"",_xlfn.XLOOKUP($B38,Event_and_Consequence!$CL:$CL,Event_and_Consequence!AC:AC,"",0,1),""))</f>
        <v/>
      </c>
      <c r="S38" s="179" t="str">
        <f>IF($C38="","",IF(_xlfn.XLOOKUP($B38,Event_and_Consequence!$CL:$CL,Event_and_Consequence!AD:AD,"",0,1)&lt;&gt;"",_xlfn.XLOOKUP($B38,Event_and_Consequence!$CL:$CL,Event_and_Consequence!AD:AD,"",0,1),""))</f>
        <v/>
      </c>
      <c r="T38" s="179" t="str">
        <f>IF($C38="","",IF(_xlfn.XLOOKUP($B38,Event_and_Consequence!$CL:$CL,Event_and_Consequence!AE:AE,"",0,1)&lt;&gt;"",_xlfn.XLOOKUP($B38,Event_and_Consequence!$CL:$CL,Event_and_Consequence!AE:AE,"",0,1),""))</f>
        <v/>
      </c>
      <c r="U38" s="179" t="str">
        <f>IF($C38="","",IF(_xlfn.XLOOKUP($B38,Event_and_Consequence!$CL:$CL,Event_and_Consequence!AF:AF,"",0,1)&lt;&gt;"",_xlfn.XLOOKUP($B38,Event_and_Consequence!$CL:$CL,Event_and_Consequence!AF:AF,"",0,1),""))</f>
        <v/>
      </c>
      <c r="V38" s="184"/>
      <c r="W38" s="184"/>
      <c r="X38" s="179" t="str">
        <f>IF($C38="","",IF(_xlfn.XLOOKUP($B38,Event_and_Consequence!$CL:$CL,Event_and_Consequence!AG:AG,"",0,1)&lt;&gt;"",_xlfn.XLOOKUP($B38,Event_and_Consequence!$CL:$CL,Event_and_Consequence!AG:AG,"",0,1),""))</f>
        <v/>
      </c>
      <c r="Y38" s="179" t="str">
        <f>IF($C38="","",IF(_xlfn.XLOOKUP($B38,Event_and_Consequence!$CL:$CL,Event_and_Consequence!AH:AH,"",0,1)&lt;&gt;"",_xlfn.XLOOKUP($B38,Event_and_Consequence!$CL:$CL,Event_and_Consequence!AH:AH,"",0,1),""))</f>
        <v/>
      </c>
      <c r="Z38" s="179" t="str">
        <f>IF($C38="","",IF(_xlfn.XLOOKUP($B38,Event_and_Consequence!$CL:$CL,Event_and_Consequence!AI:AI,"",0,1)&lt;&gt;"",_xlfn.XLOOKUP($B38,Event_and_Consequence!$CL:$CL,Event_and_Consequence!AI:AI,"",0,1),""))</f>
        <v/>
      </c>
      <c r="AA38" s="179" t="str">
        <f>IF($C38="","",IF(_xlfn.XLOOKUP($B38,Event_and_Consequence!$CL:$CL,Event_and_Consequence!AJ:AJ,"",0,1)&lt;&gt;"",_xlfn.XLOOKUP($B38,Event_and_Consequence!$CL:$CL,Event_and_Consequence!AJ:AJ,"",0,1),""))</f>
        <v/>
      </c>
      <c r="AB38" s="184"/>
    </row>
    <row r="39" spans="1:28" s="176" customFormat="1" ht="12" x14ac:dyDescent="0.25">
      <c r="A39" s="188"/>
      <c r="B39" s="188">
        <v>37</v>
      </c>
      <c r="C39" s="178" t="str">
        <f>_xlfn.XLOOKUP($B39,Event_and_Consequence!$CL:$CL,Event_and_Consequence!B:B,"",0,1)</f>
        <v/>
      </c>
      <c r="D39" s="179" t="str">
        <f>IF($C39="","",_xlfn.XLOOKUP(C39,Facility_Information!B:B,Facility_Information!O:O,,0,1))</f>
        <v/>
      </c>
      <c r="E39" s="180" t="str">
        <f>IF($C39="","",_xlfn.XLOOKUP($B39,Event_and_Consequence!$CL:$CL,Event_and_Consequence!G:G,"",0,1))</f>
        <v/>
      </c>
      <c r="F39" s="181" t="str">
        <f>IF($C39="","",_xlfn.XLOOKUP($B39,Event_and_Consequence!$CL:$CL,Event_and_Consequence!H:H,"",0,1))</f>
        <v/>
      </c>
      <c r="G39" s="184"/>
      <c r="H39" s="184"/>
      <c r="I39" s="184"/>
      <c r="J39" s="179" t="str">
        <f>IF($C39="","",_xlfn.XLOOKUP($B39,Event_and_Consequence!$CL:$CL,Event_and_Consequence!I:I,"",0,1))</f>
        <v/>
      </c>
      <c r="K39" s="184"/>
      <c r="L39" s="179" t="str">
        <f>IF($C39="","",IF(_xlfn.XLOOKUP($B39,Event_and_Consequence!$CL:$CL,Event_and_Consequence!Y:Y,"",0,1)&lt;&gt;"",_xlfn.XLOOKUP($B39,Event_and_Consequence!$CL:$CL,Event_and_Consequence!Y:Y,"",0,1),""))</f>
        <v/>
      </c>
      <c r="M39" s="179" t="str">
        <f>IF($C39="","",IF(_xlfn.XLOOKUP($B39,Event_and_Consequence!$CL:$CL,Event_and_Consequence!Z:Z,"",0,1)&lt;&gt;"",_xlfn.XLOOKUP($B39,Event_and_Consequence!$CL:$CL,Event_and_Consequence!Z:Z,"",0,1),""))</f>
        <v/>
      </c>
      <c r="N39" s="179" t="str">
        <f>IF($C39="","",IF(_xlfn.XLOOKUP($B39,Event_and_Consequence!$CL:$CL,Event_and_Consequence!AA:AA,"",0,1)&lt;&gt;"",_xlfn.XLOOKUP($B39,Event_and_Consequence!$CL:$CL,Event_and_Consequence!AA:AA,"",0,1),""))</f>
        <v/>
      </c>
      <c r="O39" s="179" t="str">
        <f>IF($C39="","",IF(_xlfn.XLOOKUP($B39,Event_and_Consequence!$CL:$CL,Event_and_Consequence!AB:AB,"",0,1)&lt;&gt;"",_xlfn.XLOOKUP($B39,Event_and_Consequence!$CL:$CL,Event_and_Consequence!AB:AB,"",0,1),""))</f>
        <v/>
      </c>
      <c r="P39" s="184"/>
      <c r="Q39" s="184"/>
      <c r="R39" s="179" t="str">
        <f>IF($C39="","",IF(_xlfn.XLOOKUP($B39,Event_and_Consequence!$CL:$CL,Event_and_Consequence!AC:AC,"",0,1)&lt;&gt;"",_xlfn.XLOOKUP($B39,Event_and_Consequence!$CL:$CL,Event_and_Consequence!AC:AC,"",0,1),""))</f>
        <v/>
      </c>
      <c r="S39" s="179" t="str">
        <f>IF($C39="","",IF(_xlfn.XLOOKUP($B39,Event_and_Consequence!$CL:$CL,Event_and_Consequence!AD:AD,"",0,1)&lt;&gt;"",_xlfn.XLOOKUP($B39,Event_and_Consequence!$CL:$CL,Event_and_Consequence!AD:AD,"",0,1),""))</f>
        <v/>
      </c>
      <c r="T39" s="179" t="str">
        <f>IF($C39="","",IF(_xlfn.XLOOKUP($B39,Event_and_Consequence!$CL:$CL,Event_and_Consequence!AE:AE,"",0,1)&lt;&gt;"",_xlfn.XLOOKUP($B39,Event_and_Consequence!$CL:$CL,Event_and_Consequence!AE:AE,"",0,1),""))</f>
        <v/>
      </c>
      <c r="U39" s="179" t="str">
        <f>IF($C39="","",IF(_xlfn.XLOOKUP($B39,Event_and_Consequence!$CL:$CL,Event_and_Consequence!AF:AF,"",0,1)&lt;&gt;"",_xlfn.XLOOKUP($B39,Event_and_Consequence!$CL:$CL,Event_and_Consequence!AF:AF,"",0,1),""))</f>
        <v/>
      </c>
      <c r="V39" s="184"/>
      <c r="W39" s="184"/>
      <c r="X39" s="179" t="str">
        <f>IF($C39="","",IF(_xlfn.XLOOKUP($B39,Event_and_Consequence!$CL:$CL,Event_and_Consequence!AG:AG,"",0,1)&lt;&gt;"",_xlfn.XLOOKUP($B39,Event_and_Consequence!$CL:$CL,Event_and_Consequence!AG:AG,"",0,1),""))</f>
        <v/>
      </c>
      <c r="Y39" s="179" t="str">
        <f>IF($C39="","",IF(_xlfn.XLOOKUP($B39,Event_and_Consequence!$CL:$CL,Event_and_Consequence!AH:AH,"",0,1)&lt;&gt;"",_xlfn.XLOOKUP($B39,Event_and_Consequence!$CL:$CL,Event_and_Consequence!AH:AH,"",0,1),""))</f>
        <v/>
      </c>
      <c r="Z39" s="179" t="str">
        <f>IF($C39="","",IF(_xlfn.XLOOKUP($B39,Event_and_Consequence!$CL:$CL,Event_and_Consequence!AI:AI,"",0,1)&lt;&gt;"",_xlfn.XLOOKUP($B39,Event_and_Consequence!$CL:$CL,Event_and_Consequence!AI:AI,"",0,1),""))</f>
        <v/>
      </c>
      <c r="AA39" s="179" t="str">
        <f>IF($C39="","",IF(_xlfn.XLOOKUP($B39,Event_and_Consequence!$CL:$CL,Event_and_Consequence!AJ:AJ,"",0,1)&lt;&gt;"",_xlfn.XLOOKUP($B39,Event_and_Consequence!$CL:$CL,Event_and_Consequence!AJ:AJ,"",0,1),""))</f>
        <v/>
      </c>
      <c r="AB39" s="184"/>
    </row>
    <row r="40" spans="1:28" s="176" customFormat="1" ht="12" x14ac:dyDescent="0.25">
      <c r="A40" s="188"/>
      <c r="B40" s="188">
        <v>38</v>
      </c>
      <c r="C40" s="178" t="str">
        <f>_xlfn.XLOOKUP($B40,Event_and_Consequence!$CL:$CL,Event_and_Consequence!B:B,"",0,1)</f>
        <v/>
      </c>
      <c r="D40" s="179" t="str">
        <f>IF($C40="","",_xlfn.XLOOKUP(C40,Facility_Information!B:B,Facility_Information!O:O,,0,1))</f>
        <v/>
      </c>
      <c r="E40" s="180" t="str">
        <f>IF($C40="","",_xlfn.XLOOKUP($B40,Event_and_Consequence!$CL:$CL,Event_and_Consequence!G:G,"",0,1))</f>
        <v/>
      </c>
      <c r="F40" s="181" t="str">
        <f>IF($C40="","",_xlfn.XLOOKUP($B40,Event_and_Consequence!$CL:$CL,Event_and_Consequence!H:H,"",0,1))</f>
        <v/>
      </c>
      <c r="G40" s="184"/>
      <c r="H40" s="184"/>
      <c r="I40" s="184"/>
      <c r="J40" s="179" t="str">
        <f>IF($C40="","",_xlfn.XLOOKUP($B40,Event_and_Consequence!$CL:$CL,Event_and_Consequence!I:I,"",0,1))</f>
        <v/>
      </c>
      <c r="K40" s="184"/>
      <c r="L40" s="179" t="str">
        <f>IF($C40="","",IF(_xlfn.XLOOKUP($B40,Event_and_Consequence!$CL:$CL,Event_and_Consequence!Y:Y,"",0,1)&lt;&gt;"",_xlfn.XLOOKUP($B40,Event_and_Consequence!$CL:$CL,Event_and_Consequence!Y:Y,"",0,1),""))</f>
        <v/>
      </c>
      <c r="M40" s="179" t="str">
        <f>IF($C40="","",IF(_xlfn.XLOOKUP($B40,Event_and_Consequence!$CL:$CL,Event_and_Consequence!Z:Z,"",0,1)&lt;&gt;"",_xlfn.XLOOKUP($B40,Event_and_Consequence!$CL:$CL,Event_and_Consequence!Z:Z,"",0,1),""))</f>
        <v/>
      </c>
      <c r="N40" s="179" t="str">
        <f>IF($C40="","",IF(_xlfn.XLOOKUP($B40,Event_and_Consequence!$CL:$CL,Event_and_Consequence!AA:AA,"",0,1)&lt;&gt;"",_xlfn.XLOOKUP($B40,Event_and_Consequence!$CL:$CL,Event_and_Consequence!AA:AA,"",0,1),""))</f>
        <v/>
      </c>
      <c r="O40" s="179" t="str">
        <f>IF($C40="","",IF(_xlfn.XLOOKUP($B40,Event_and_Consequence!$CL:$CL,Event_and_Consequence!AB:AB,"",0,1)&lt;&gt;"",_xlfn.XLOOKUP($B40,Event_and_Consequence!$CL:$CL,Event_and_Consequence!AB:AB,"",0,1),""))</f>
        <v/>
      </c>
      <c r="P40" s="184"/>
      <c r="Q40" s="184"/>
      <c r="R40" s="179" t="str">
        <f>IF($C40="","",IF(_xlfn.XLOOKUP($B40,Event_and_Consequence!$CL:$CL,Event_and_Consequence!AC:AC,"",0,1)&lt;&gt;"",_xlfn.XLOOKUP($B40,Event_and_Consequence!$CL:$CL,Event_and_Consequence!AC:AC,"",0,1),""))</f>
        <v/>
      </c>
      <c r="S40" s="179" t="str">
        <f>IF($C40="","",IF(_xlfn.XLOOKUP($B40,Event_and_Consequence!$CL:$CL,Event_and_Consequence!AD:AD,"",0,1)&lt;&gt;"",_xlfn.XLOOKUP($B40,Event_and_Consequence!$CL:$CL,Event_and_Consequence!AD:AD,"",0,1),""))</f>
        <v/>
      </c>
      <c r="T40" s="179" t="str">
        <f>IF($C40="","",IF(_xlfn.XLOOKUP($B40,Event_and_Consequence!$CL:$CL,Event_and_Consequence!AE:AE,"",0,1)&lt;&gt;"",_xlfn.XLOOKUP($B40,Event_and_Consequence!$CL:$CL,Event_and_Consequence!AE:AE,"",0,1),""))</f>
        <v/>
      </c>
      <c r="U40" s="179" t="str">
        <f>IF($C40="","",IF(_xlfn.XLOOKUP($B40,Event_and_Consequence!$CL:$CL,Event_and_Consequence!AF:AF,"",0,1)&lt;&gt;"",_xlfn.XLOOKUP($B40,Event_and_Consequence!$CL:$CL,Event_and_Consequence!AF:AF,"",0,1),""))</f>
        <v/>
      </c>
      <c r="V40" s="184"/>
      <c r="W40" s="184"/>
      <c r="X40" s="179" t="str">
        <f>IF($C40="","",IF(_xlfn.XLOOKUP($B40,Event_and_Consequence!$CL:$CL,Event_and_Consequence!AG:AG,"",0,1)&lt;&gt;"",_xlfn.XLOOKUP($B40,Event_and_Consequence!$CL:$CL,Event_and_Consequence!AG:AG,"",0,1),""))</f>
        <v/>
      </c>
      <c r="Y40" s="179" t="str">
        <f>IF($C40="","",IF(_xlfn.XLOOKUP($B40,Event_and_Consequence!$CL:$CL,Event_and_Consequence!AH:AH,"",0,1)&lt;&gt;"",_xlfn.XLOOKUP($B40,Event_and_Consequence!$CL:$CL,Event_and_Consequence!AH:AH,"",0,1),""))</f>
        <v/>
      </c>
      <c r="Z40" s="179" t="str">
        <f>IF($C40="","",IF(_xlfn.XLOOKUP($B40,Event_and_Consequence!$CL:$CL,Event_and_Consequence!AI:AI,"",0,1)&lt;&gt;"",_xlfn.XLOOKUP($B40,Event_and_Consequence!$CL:$CL,Event_and_Consequence!AI:AI,"",0,1),""))</f>
        <v/>
      </c>
      <c r="AA40" s="179" t="str">
        <f>IF($C40="","",IF(_xlfn.XLOOKUP($B40,Event_and_Consequence!$CL:$CL,Event_and_Consequence!AJ:AJ,"",0,1)&lt;&gt;"",_xlfn.XLOOKUP($B40,Event_and_Consequence!$CL:$CL,Event_and_Consequence!AJ:AJ,"",0,1),""))</f>
        <v/>
      </c>
      <c r="AB40" s="184"/>
    </row>
    <row r="41" spans="1:28" s="176" customFormat="1" ht="12" x14ac:dyDescent="0.25">
      <c r="A41" s="188"/>
      <c r="B41" s="188">
        <v>39</v>
      </c>
      <c r="C41" s="178" t="str">
        <f>_xlfn.XLOOKUP($B41,Event_and_Consequence!$CL:$CL,Event_and_Consequence!B:B,"",0,1)</f>
        <v/>
      </c>
      <c r="D41" s="179" t="str">
        <f>IF($C41="","",_xlfn.XLOOKUP(C41,Facility_Information!B:B,Facility_Information!O:O,,0,1))</f>
        <v/>
      </c>
      <c r="E41" s="180" t="str">
        <f>IF($C41="","",_xlfn.XLOOKUP($B41,Event_and_Consequence!$CL:$CL,Event_and_Consequence!G:G,"",0,1))</f>
        <v/>
      </c>
      <c r="F41" s="181" t="str">
        <f>IF($C41="","",_xlfn.XLOOKUP($B41,Event_and_Consequence!$CL:$CL,Event_and_Consequence!H:H,"",0,1))</f>
        <v/>
      </c>
      <c r="G41" s="184"/>
      <c r="H41" s="184"/>
      <c r="I41" s="184"/>
      <c r="J41" s="179" t="str">
        <f>IF($C41="","",_xlfn.XLOOKUP($B41,Event_and_Consequence!$CL:$CL,Event_and_Consequence!I:I,"",0,1))</f>
        <v/>
      </c>
      <c r="K41" s="184"/>
      <c r="L41" s="179" t="str">
        <f>IF($C41="","",IF(_xlfn.XLOOKUP($B41,Event_and_Consequence!$CL:$CL,Event_and_Consequence!Y:Y,"",0,1)&lt;&gt;"",_xlfn.XLOOKUP($B41,Event_and_Consequence!$CL:$CL,Event_and_Consequence!Y:Y,"",0,1),""))</f>
        <v/>
      </c>
      <c r="M41" s="179" t="str">
        <f>IF($C41="","",IF(_xlfn.XLOOKUP($B41,Event_and_Consequence!$CL:$CL,Event_and_Consequence!Z:Z,"",0,1)&lt;&gt;"",_xlfn.XLOOKUP($B41,Event_and_Consequence!$CL:$CL,Event_and_Consequence!Z:Z,"",0,1),""))</f>
        <v/>
      </c>
      <c r="N41" s="179" t="str">
        <f>IF($C41="","",IF(_xlfn.XLOOKUP($B41,Event_and_Consequence!$CL:$CL,Event_and_Consequence!AA:AA,"",0,1)&lt;&gt;"",_xlfn.XLOOKUP($B41,Event_and_Consequence!$CL:$CL,Event_and_Consequence!AA:AA,"",0,1),""))</f>
        <v/>
      </c>
      <c r="O41" s="179" t="str">
        <f>IF($C41="","",IF(_xlfn.XLOOKUP($B41,Event_and_Consequence!$CL:$CL,Event_and_Consequence!AB:AB,"",0,1)&lt;&gt;"",_xlfn.XLOOKUP($B41,Event_and_Consequence!$CL:$CL,Event_and_Consequence!AB:AB,"",0,1),""))</f>
        <v/>
      </c>
      <c r="P41" s="184"/>
      <c r="Q41" s="184"/>
      <c r="R41" s="179" t="str">
        <f>IF($C41="","",IF(_xlfn.XLOOKUP($B41,Event_and_Consequence!$CL:$CL,Event_and_Consequence!AC:AC,"",0,1)&lt;&gt;"",_xlfn.XLOOKUP($B41,Event_and_Consequence!$CL:$CL,Event_and_Consequence!AC:AC,"",0,1),""))</f>
        <v/>
      </c>
      <c r="S41" s="179" t="str">
        <f>IF($C41="","",IF(_xlfn.XLOOKUP($B41,Event_and_Consequence!$CL:$CL,Event_and_Consequence!AD:AD,"",0,1)&lt;&gt;"",_xlfn.XLOOKUP($B41,Event_and_Consequence!$CL:$CL,Event_and_Consequence!AD:AD,"",0,1),""))</f>
        <v/>
      </c>
      <c r="T41" s="179" t="str">
        <f>IF($C41="","",IF(_xlfn.XLOOKUP($B41,Event_and_Consequence!$CL:$CL,Event_and_Consequence!AE:AE,"",0,1)&lt;&gt;"",_xlfn.XLOOKUP($B41,Event_and_Consequence!$CL:$CL,Event_and_Consequence!AE:AE,"",0,1),""))</f>
        <v/>
      </c>
      <c r="U41" s="179" t="str">
        <f>IF($C41="","",IF(_xlfn.XLOOKUP($B41,Event_and_Consequence!$CL:$CL,Event_and_Consequence!AF:AF,"",0,1)&lt;&gt;"",_xlfn.XLOOKUP($B41,Event_and_Consequence!$CL:$CL,Event_and_Consequence!AF:AF,"",0,1),""))</f>
        <v/>
      </c>
      <c r="V41" s="184"/>
      <c r="W41" s="184"/>
      <c r="X41" s="179" t="str">
        <f>IF($C41="","",IF(_xlfn.XLOOKUP($B41,Event_and_Consequence!$CL:$CL,Event_and_Consequence!AG:AG,"",0,1)&lt;&gt;"",_xlfn.XLOOKUP($B41,Event_and_Consequence!$CL:$CL,Event_and_Consequence!AG:AG,"",0,1),""))</f>
        <v/>
      </c>
      <c r="Y41" s="179" t="str">
        <f>IF($C41="","",IF(_xlfn.XLOOKUP($B41,Event_and_Consequence!$CL:$CL,Event_and_Consequence!AH:AH,"",0,1)&lt;&gt;"",_xlfn.XLOOKUP($B41,Event_and_Consequence!$CL:$CL,Event_and_Consequence!AH:AH,"",0,1),""))</f>
        <v/>
      </c>
      <c r="Z41" s="179" t="str">
        <f>IF($C41="","",IF(_xlfn.XLOOKUP($B41,Event_and_Consequence!$CL:$CL,Event_and_Consequence!AI:AI,"",0,1)&lt;&gt;"",_xlfn.XLOOKUP($B41,Event_and_Consequence!$CL:$CL,Event_and_Consequence!AI:AI,"",0,1),""))</f>
        <v/>
      </c>
      <c r="AA41" s="179" t="str">
        <f>IF($C41="","",IF(_xlfn.XLOOKUP($B41,Event_and_Consequence!$CL:$CL,Event_and_Consequence!AJ:AJ,"",0,1)&lt;&gt;"",_xlfn.XLOOKUP($B41,Event_and_Consequence!$CL:$CL,Event_and_Consequence!AJ:AJ,"",0,1),""))</f>
        <v/>
      </c>
      <c r="AB41" s="184"/>
    </row>
    <row r="42" spans="1:28" s="176" customFormat="1" ht="12" x14ac:dyDescent="0.25">
      <c r="A42" s="188"/>
      <c r="B42" s="188">
        <v>40</v>
      </c>
      <c r="C42" s="178" t="str">
        <f>_xlfn.XLOOKUP($B42,Event_and_Consequence!$CL:$CL,Event_and_Consequence!B:B,"",0,1)</f>
        <v/>
      </c>
      <c r="D42" s="179" t="str">
        <f>IF($C42="","",_xlfn.XLOOKUP(C42,Facility_Information!B:B,Facility_Information!O:O,,0,1))</f>
        <v/>
      </c>
      <c r="E42" s="180" t="str">
        <f>IF($C42="","",_xlfn.XLOOKUP($B42,Event_and_Consequence!$CL:$CL,Event_and_Consequence!G:G,"",0,1))</f>
        <v/>
      </c>
      <c r="F42" s="181" t="str">
        <f>IF($C42="","",_xlfn.XLOOKUP($B42,Event_and_Consequence!$CL:$CL,Event_and_Consequence!H:H,"",0,1))</f>
        <v/>
      </c>
      <c r="G42" s="184"/>
      <c r="H42" s="184"/>
      <c r="I42" s="184"/>
      <c r="J42" s="179" t="str">
        <f>IF($C42="","",_xlfn.XLOOKUP($B42,Event_and_Consequence!$CL:$CL,Event_and_Consequence!I:I,"",0,1))</f>
        <v/>
      </c>
      <c r="K42" s="184"/>
      <c r="L42" s="179" t="str">
        <f>IF($C42="","",IF(_xlfn.XLOOKUP($B42,Event_and_Consequence!$CL:$CL,Event_and_Consequence!Y:Y,"",0,1)&lt;&gt;"",_xlfn.XLOOKUP($B42,Event_and_Consequence!$CL:$CL,Event_and_Consequence!Y:Y,"",0,1),""))</f>
        <v/>
      </c>
      <c r="M42" s="179" t="str">
        <f>IF($C42="","",IF(_xlfn.XLOOKUP($B42,Event_and_Consequence!$CL:$CL,Event_and_Consequence!Z:Z,"",0,1)&lt;&gt;"",_xlfn.XLOOKUP($B42,Event_and_Consequence!$CL:$CL,Event_and_Consequence!Z:Z,"",0,1),""))</f>
        <v/>
      </c>
      <c r="N42" s="179" t="str">
        <f>IF($C42="","",IF(_xlfn.XLOOKUP($B42,Event_and_Consequence!$CL:$CL,Event_and_Consequence!AA:AA,"",0,1)&lt;&gt;"",_xlfn.XLOOKUP($B42,Event_and_Consequence!$CL:$CL,Event_and_Consequence!AA:AA,"",0,1),""))</f>
        <v/>
      </c>
      <c r="O42" s="179" t="str">
        <f>IF($C42="","",IF(_xlfn.XLOOKUP($B42,Event_and_Consequence!$CL:$CL,Event_and_Consequence!AB:AB,"",0,1)&lt;&gt;"",_xlfn.XLOOKUP($B42,Event_and_Consequence!$CL:$CL,Event_and_Consequence!AB:AB,"",0,1),""))</f>
        <v/>
      </c>
      <c r="P42" s="184"/>
      <c r="Q42" s="184"/>
      <c r="R42" s="179" t="str">
        <f>IF($C42="","",IF(_xlfn.XLOOKUP($B42,Event_and_Consequence!$CL:$CL,Event_and_Consequence!AC:AC,"",0,1)&lt;&gt;"",_xlfn.XLOOKUP($B42,Event_and_Consequence!$CL:$CL,Event_and_Consequence!AC:AC,"",0,1),""))</f>
        <v/>
      </c>
      <c r="S42" s="179" t="str">
        <f>IF($C42="","",IF(_xlfn.XLOOKUP($B42,Event_and_Consequence!$CL:$CL,Event_and_Consequence!AD:AD,"",0,1)&lt;&gt;"",_xlfn.XLOOKUP($B42,Event_and_Consequence!$CL:$CL,Event_and_Consequence!AD:AD,"",0,1),""))</f>
        <v/>
      </c>
      <c r="T42" s="179" t="str">
        <f>IF($C42="","",IF(_xlfn.XLOOKUP($B42,Event_and_Consequence!$CL:$CL,Event_and_Consequence!AE:AE,"",0,1)&lt;&gt;"",_xlfn.XLOOKUP($B42,Event_and_Consequence!$CL:$CL,Event_and_Consequence!AE:AE,"",0,1),""))</f>
        <v/>
      </c>
      <c r="U42" s="179" t="str">
        <f>IF($C42="","",IF(_xlfn.XLOOKUP($B42,Event_and_Consequence!$CL:$CL,Event_and_Consequence!AF:AF,"",0,1)&lt;&gt;"",_xlfn.XLOOKUP($B42,Event_and_Consequence!$CL:$CL,Event_and_Consequence!AF:AF,"",0,1),""))</f>
        <v/>
      </c>
      <c r="V42" s="184"/>
      <c r="W42" s="184"/>
      <c r="X42" s="179" t="str">
        <f>IF($C42="","",IF(_xlfn.XLOOKUP($B42,Event_and_Consequence!$CL:$CL,Event_and_Consequence!AG:AG,"",0,1)&lt;&gt;"",_xlfn.XLOOKUP($B42,Event_and_Consequence!$CL:$CL,Event_and_Consequence!AG:AG,"",0,1),""))</f>
        <v/>
      </c>
      <c r="Y42" s="179" t="str">
        <f>IF($C42="","",IF(_xlfn.XLOOKUP($B42,Event_and_Consequence!$CL:$CL,Event_and_Consequence!AH:AH,"",0,1)&lt;&gt;"",_xlfn.XLOOKUP($B42,Event_and_Consequence!$CL:$CL,Event_and_Consequence!AH:AH,"",0,1),""))</f>
        <v/>
      </c>
      <c r="Z42" s="179" t="str">
        <f>IF($C42="","",IF(_xlfn.XLOOKUP($B42,Event_and_Consequence!$CL:$CL,Event_and_Consequence!AI:AI,"",0,1)&lt;&gt;"",_xlfn.XLOOKUP($B42,Event_and_Consequence!$CL:$CL,Event_and_Consequence!AI:AI,"",0,1),""))</f>
        <v/>
      </c>
      <c r="AA42" s="179" t="str">
        <f>IF($C42="","",IF(_xlfn.XLOOKUP($B42,Event_and_Consequence!$CL:$CL,Event_and_Consequence!AJ:AJ,"",0,1)&lt;&gt;"",_xlfn.XLOOKUP($B42,Event_and_Consequence!$CL:$CL,Event_and_Consequence!AJ:AJ,"",0,1),""))</f>
        <v/>
      </c>
      <c r="AB42" s="184"/>
    </row>
    <row r="43" spans="1:28" s="176" customFormat="1" ht="12" x14ac:dyDescent="0.25">
      <c r="A43" s="188"/>
      <c r="B43" s="188">
        <v>41</v>
      </c>
      <c r="C43" s="178" t="str">
        <f>_xlfn.XLOOKUP($B43,Event_and_Consequence!$CL:$CL,Event_and_Consequence!B:B,"",0,1)</f>
        <v/>
      </c>
      <c r="D43" s="179" t="str">
        <f>IF($C43="","",_xlfn.XLOOKUP(C43,Facility_Information!B:B,Facility_Information!O:O,,0,1))</f>
        <v/>
      </c>
      <c r="E43" s="180" t="str">
        <f>IF($C43="","",_xlfn.XLOOKUP($B43,Event_and_Consequence!$CL:$CL,Event_and_Consequence!G:G,"",0,1))</f>
        <v/>
      </c>
      <c r="F43" s="181" t="str">
        <f>IF($C43="","",_xlfn.XLOOKUP($B43,Event_and_Consequence!$CL:$CL,Event_and_Consequence!H:H,"",0,1))</f>
        <v/>
      </c>
      <c r="G43" s="184"/>
      <c r="H43" s="184"/>
      <c r="I43" s="184"/>
      <c r="J43" s="179" t="str">
        <f>IF($C43="","",_xlfn.XLOOKUP($B43,Event_and_Consequence!$CL:$CL,Event_and_Consequence!I:I,"",0,1))</f>
        <v/>
      </c>
      <c r="K43" s="184"/>
      <c r="L43" s="179" t="str">
        <f>IF($C43="","",IF(_xlfn.XLOOKUP($B43,Event_and_Consequence!$CL:$CL,Event_and_Consequence!Y:Y,"",0,1)&lt;&gt;"",_xlfn.XLOOKUP($B43,Event_and_Consequence!$CL:$CL,Event_and_Consequence!Y:Y,"",0,1),""))</f>
        <v/>
      </c>
      <c r="M43" s="179" t="str">
        <f>IF($C43="","",IF(_xlfn.XLOOKUP($B43,Event_and_Consequence!$CL:$CL,Event_and_Consequence!Z:Z,"",0,1)&lt;&gt;"",_xlfn.XLOOKUP($B43,Event_and_Consequence!$CL:$CL,Event_and_Consequence!Z:Z,"",0,1),""))</f>
        <v/>
      </c>
      <c r="N43" s="179" t="str">
        <f>IF($C43="","",IF(_xlfn.XLOOKUP($B43,Event_and_Consequence!$CL:$CL,Event_and_Consequence!AA:AA,"",0,1)&lt;&gt;"",_xlfn.XLOOKUP($B43,Event_and_Consequence!$CL:$CL,Event_and_Consequence!AA:AA,"",0,1),""))</f>
        <v/>
      </c>
      <c r="O43" s="179" t="str">
        <f>IF($C43="","",IF(_xlfn.XLOOKUP($B43,Event_and_Consequence!$CL:$CL,Event_and_Consequence!AB:AB,"",0,1)&lt;&gt;"",_xlfn.XLOOKUP($B43,Event_and_Consequence!$CL:$CL,Event_and_Consequence!AB:AB,"",0,1),""))</f>
        <v/>
      </c>
      <c r="P43" s="184"/>
      <c r="Q43" s="184"/>
      <c r="R43" s="179" t="str">
        <f>IF($C43="","",IF(_xlfn.XLOOKUP($B43,Event_and_Consequence!$CL:$CL,Event_and_Consequence!AC:AC,"",0,1)&lt;&gt;"",_xlfn.XLOOKUP($B43,Event_and_Consequence!$CL:$CL,Event_and_Consequence!AC:AC,"",0,1),""))</f>
        <v/>
      </c>
      <c r="S43" s="179" t="str">
        <f>IF($C43="","",IF(_xlfn.XLOOKUP($B43,Event_and_Consequence!$CL:$CL,Event_and_Consequence!AD:AD,"",0,1)&lt;&gt;"",_xlfn.XLOOKUP($B43,Event_and_Consequence!$CL:$CL,Event_and_Consequence!AD:AD,"",0,1),""))</f>
        <v/>
      </c>
      <c r="T43" s="179" t="str">
        <f>IF($C43="","",IF(_xlfn.XLOOKUP($B43,Event_and_Consequence!$CL:$CL,Event_and_Consequence!AE:AE,"",0,1)&lt;&gt;"",_xlfn.XLOOKUP($B43,Event_and_Consequence!$CL:$CL,Event_and_Consequence!AE:AE,"",0,1),""))</f>
        <v/>
      </c>
      <c r="U43" s="179" t="str">
        <f>IF($C43="","",IF(_xlfn.XLOOKUP($B43,Event_and_Consequence!$CL:$CL,Event_and_Consequence!AF:AF,"",0,1)&lt;&gt;"",_xlfn.XLOOKUP($B43,Event_and_Consequence!$CL:$CL,Event_and_Consequence!AF:AF,"",0,1),""))</f>
        <v/>
      </c>
      <c r="V43" s="184"/>
      <c r="W43" s="184"/>
      <c r="X43" s="179" t="str">
        <f>IF($C43="","",IF(_xlfn.XLOOKUP($B43,Event_and_Consequence!$CL:$CL,Event_and_Consequence!AG:AG,"",0,1)&lt;&gt;"",_xlfn.XLOOKUP($B43,Event_and_Consequence!$CL:$CL,Event_and_Consequence!AG:AG,"",0,1),""))</f>
        <v/>
      </c>
      <c r="Y43" s="179" t="str">
        <f>IF($C43="","",IF(_xlfn.XLOOKUP($B43,Event_and_Consequence!$CL:$CL,Event_and_Consequence!AH:AH,"",0,1)&lt;&gt;"",_xlfn.XLOOKUP($B43,Event_and_Consequence!$CL:$CL,Event_and_Consequence!AH:AH,"",0,1),""))</f>
        <v/>
      </c>
      <c r="Z43" s="179" t="str">
        <f>IF($C43="","",IF(_xlfn.XLOOKUP($B43,Event_and_Consequence!$CL:$CL,Event_and_Consequence!AI:AI,"",0,1)&lt;&gt;"",_xlfn.XLOOKUP($B43,Event_and_Consequence!$CL:$CL,Event_and_Consequence!AI:AI,"",0,1),""))</f>
        <v/>
      </c>
      <c r="AA43" s="179" t="str">
        <f>IF($C43="","",IF(_xlfn.XLOOKUP($B43,Event_and_Consequence!$CL:$CL,Event_and_Consequence!AJ:AJ,"",0,1)&lt;&gt;"",_xlfn.XLOOKUP($B43,Event_and_Consequence!$CL:$CL,Event_and_Consequence!AJ:AJ,"",0,1),""))</f>
        <v/>
      </c>
      <c r="AB43" s="184"/>
    </row>
    <row r="44" spans="1:28" s="176" customFormat="1" ht="12" x14ac:dyDescent="0.25">
      <c r="A44" s="188"/>
      <c r="B44" s="188">
        <v>42</v>
      </c>
      <c r="C44" s="178" t="str">
        <f>_xlfn.XLOOKUP($B44,Event_and_Consequence!$CL:$CL,Event_and_Consequence!B:B,"",0,1)</f>
        <v/>
      </c>
      <c r="D44" s="179" t="str">
        <f>IF($C44="","",_xlfn.XLOOKUP(C44,Facility_Information!B:B,Facility_Information!O:O,,0,1))</f>
        <v/>
      </c>
      <c r="E44" s="180" t="str">
        <f>IF($C44="","",_xlfn.XLOOKUP($B44,Event_and_Consequence!$CL:$CL,Event_and_Consequence!G:G,"",0,1))</f>
        <v/>
      </c>
      <c r="F44" s="181" t="str">
        <f>IF($C44="","",_xlfn.XLOOKUP($B44,Event_and_Consequence!$CL:$CL,Event_and_Consequence!H:H,"",0,1))</f>
        <v/>
      </c>
      <c r="G44" s="184"/>
      <c r="H44" s="184"/>
      <c r="I44" s="184"/>
      <c r="J44" s="179" t="str">
        <f>IF($C44="","",_xlfn.XLOOKUP($B44,Event_and_Consequence!$CL:$CL,Event_and_Consequence!I:I,"",0,1))</f>
        <v/>
      </c>
      <c r="K44" s="184"/>
      <c r="L44" s="179" t="str">
        <f>IF($C44="","",IF(_xlfn.XLOOKUP($B44,Event_and_Consequence!$CL:$CL,Event_and_Consequence!Y:Y,"",0,1)&lt;&gt;"",_xlfn.XLOOKUP($B44,Event_and_Consequence!$CL:$CL,Event_and_Consequence!Y:Y,"",0,1),""))</f>
        <v/>
      </c>
      <c r="M44" s="179" t="str">
        <f>IF($C44="","",IF(_xlfn.XLOOKUP($B44,Event_and_Consequence!$CL:$CL,Event_and_Consequence!Z:Z,"",0,1)&lt;&gt;"",_xlfn.XLOOKUP($B44,Event_and_Consequence!$CL:$CL,Event_and_Consequence!Z:Z,"",0,1),""))</f>
        <v/>
      </c>
      <c r="N44" s="179" t="str">
        <f>IF($C44="","",IF(_xlfn.XLOOKUP($B44,Event_and_Consequence!$CL:$CL,Event_and_Consequence!AA:AA,"",0,1)&lt;&gt;"",_xlfn.XLOOKUP($B44,Event_and_Consequence!$CL:$CL,Event_and_Consequence!AA:AA,"",0,1),""))</f>
        <v/>
      </c>
      <c r="O44" s="179" t="str">
        <f>IF($C44="","",IF(_xlfn.XLOOKUP($B44,Event_and_Consequence!$CL:$CL,Event_and_Consequence!AB:AB,"",0,1)&lt;&gt;"",_xlfn.XLOOKUP($B44,Event_and_Consequence!$CL:$CL,Event_and_Consequence!AB:AB,"",0,1),""))</f>
        <v/>
      </c>
      <c r="P44" s="184"/>
      <c r="Q44" s="184"/>
      <c r="R44" s="179" t="str">
        <f>IF($C44="","",IF(_xlfn.XLOOKUP($B44,Event_and_Consequence!$CL:$CL,Event_and_Consequence!AC:AC,"",0,1)&lt;&gt;"",_xlfn.XLOOKUP($B44,Event_and_Consequence!$CL:$CL,Event_and_Consequence!AC:AC,"",0,1),""))</f>
        <v/>
      </c>
      <c r="S44" s="179" t="str">
        <f>IF($C44="","",IF(_xlfn.XLOOKUP($B44,Event_and_Consequence!$CL:$CL,Event_and_Consequence!AD:AD,"",0,1)&lt;&gt;"",_xlfn.XLOOKUP($B44,Event_and_Consequence!$CL:$CL,Event_and_Consequence!AD:AD,"",0,1),""))</f>
        <v/>
      </c>
      <c r="T44" s="179" t="str">
        <f>IF($C44="","",IF(_xlfn.XLOOKUP($B44,Event_and_Consequence!$CL:$CL,Event_and_Consequence!AE:AE,"",0,1)&lt;&gt;"",_xlfn.XLOOKUP($B44,Event_and_Consequence!$CL:$CL,Event_and_Consequence!AE:AE,"",0,1),""))</f>
        <v/>
      </c>
      <c r="U44" s="179" t="str">
        <f>IF($C44="","",IF(_xlfn.XLOOKUP($B44,Event_and_Consequence!$CL:$CL,Event_and_Consequence!AF:AF,"",0,1)&lt;&gt;"",_xlfn.XLOOKUP($B44,Event_and_Consequence!$CL:$CL,Event_and_Consequence!AF:AF,"",0,1),""))</f>
        <v/>
      </c>
      <c r="V44" s="184"/>
      <c r="W44" s="184"/>
      <c r="X44" s="179" t="str">
        <f>IF($C44="","",IF(_xlfn.XLOOKUP($B44,Event_and_Consequence!$CL:$CL,Event_and_Consequence!AG:AG,"",0,1)&lt;&gt;"",_xlfn.XLOOKUP($B44,Event_and_Consequence!$CL:$CL,Event_and_Consequence!AG:AG,"",0,1),""))</f>
        <v/>
      </c>
      <c r="Y44" s="179" t="str">
        <f>IF($C44="","",IF(_xlfn.XLOOKUP($B44,Event_and_Consequence!$CL:$CL,Event_and_Consequence!AH:AH,"",0,1)&lt;&gt;"",_xlfn.XLOOKUP($B44,Event_and_Consequence!$CL:$CL,Event_and_Consequence!AH:AH,"",0,1),""))</f>
        <v/>
      </c>
      <c r="Z44" s="179" t="str">
        <f>IF($C44="","",IF(_xlfn.XLOOKUP($B44,Event_and_Consequence!$CL:$CL,Event_and_Consequence!AI:AI,"",0,1)&lt;&gt;"",_xlfn.XLOOKUP($B44,Event_and_Consequence!$CL:$CL,Event_and_Consequence!AI:AI,"",0,1),""))</f>
        <v/>
      </c>
      <c r="AA44" s="179" t="str">
        <f>IF($C44="","",IF(_xlfn.XLOOKUP($B44,Event_and_Consequence!$CL:$CL,Event_and_Consequence!AJ:AJ,"",0,1)&lt;&gt;"",_xlfn.XLOOKUP($B44,Event_and_Consequence!$CL:$CL,Event_and_Consequence!AJ:AJ,"",0,1),""))</f>
        <v/>
      </c>
      <c r="AB44" s="184"/>
    </row>
    <row r="45" spans="1:28" s="176" customFormat="1" ht="12" x14ac:dyDescent="0.25">
      <c r="A45" s="188"/>
      <c r="B45" s="188">
        <v>43</v>
      </c>
      <c r="C45" s="178" t="str">
        <f>_xlfn.XLOOKUP($B45,Event_and_Consequence!$CL:$CL,Event_and_Consequence!B:B,"",0,1)</f>
        <v/>
      </c>
      <c r="D45" s="179" t="str">
        <f>IF($C45="","",_xlfn.XLOOKUP(C45,Facility_Information!B:B,Facility_Information!O:O,,0,1))</f>
        <v/>
      </c>
      <c r="E45" s="180" t="str">
        <f>IF($C45="","",_xlfn.XLOOKUP($B45,Event_and_Consequence!$CL:$CL,Event_and_Consequence!G:G,"",0,1))</f>
        <v/>
      </c>
      <c r="F45" s="181" t="str">
        <f>IF($C45="","",_xlfn.XLOOKUP($B45,Event_and_Consequence!$CL:$CL,Event_and_Consequence!H:H,"",0,1))</f>
        <v/>
      </c>
      <c r="G45" s="184"/>
      <c r="H45" s="184"/>
      <c r="I45" s="184"/>
      <c r="J45" s="179" t="str">
        <f>IF($C45="","",_xlfn.XLOOKUP($B45,Event_and_Consequence!$CL:$CL,Event_and_Consequence!I:I,"",0,1))</f>
        <v/>
      </c>
      <c r="K45" s="184"/>
      <c r="L45" s="179" t="str">
        <f>IF($C45="","",IF(_xlfn.XLOOKUP($B45,Event_and_Consequence!$CL:$CL,Event_and_Consequence!Y:Y,"",0,1)&lt;&gt;"",_xlfn.XLOOKUP($B45,Event_and_Consequence!$CL:$CL,Event_and_Consequence!Y:Y,"",0,1),""))</f>
        <v/>
      </c>
      <c r="M45" s="179" t="str">
        <f>IF($C45="","",IF(_xlfn.XLOOKUP($B45,Event_and_Consequence!$CL:$CL,Event_and_Consequence!Z:Z,"",0,1)&lt;&gt;"",_xlfn.XLOOKUP($B45,Event_and_Consequence!$CL:$CL,Event_and_Consequence!Z:Z,"",0,1),""))</f>
        <v/>
      </c>
      <c r="N45" s="179" t="str">
        <f>IF($C45="","",IF(_xlfn.XLOOKUP($B45,Event_and_Consequence!$CL:$CL,Event_and_Consequence!AA:AA,"",0,1)&lt;&gt;"",_xlfn.XLOOKUP($B45,Event_and_Consequence!$CL:$CL,Event_and_Consequence!AA:AA,"",0,1),""))</f>
        <v/>
      </c>
      <c r="O45" s="179" t="str">
        <f>IF($C45="","",IF(_xlfn.XLOOKUP($B45,Event_and_Consequence!$CL:$CL,Event_and_Consequence!AB:AB,"",0,1)&lt;&gt;"",_xlfn.XLOOKUP($B45,Event_and_Consequence!$CL:$CL,Event_and_Consequence!AB:AB,"",0,1),""))</f>
        <v/>
      </c>
      <c r="P45" s="184"/>
      <c r="Q45" s="184"/>
      <c r="R45" s="179" t="str">
        <f>IF($C45="","",IF(_xlfn.XLOOKUP($B45,Event_and_Consequence!$CL:$CL,Event_and_Consequence!AC:AC,"",0,1)&lt;&gt;"",_xlfn.XLOOKUP($B45,Event_and_Consequence!$CL:$CL,Event_and_Consequence!AC:AC,"",0,1),""))</f>
        <v/>
      </c>
      <c r="S45" s="179" t="str">
        <f>IF($C45="","",IF(_xlfn.XLOOKUP($B45,Event_and_Consequence!$CL:$CL,Event_and_Consequence!AD:AD,"",0,1)&lt;&gt;"",_xlfn.XLOOKUP($B45,Event_and_Consequence!$CL:$CL,Event_and_Consequence!AD:AD,"",0,1),""))</f>
        <v/>
      </c>
      <c r="T45" s="179" t="str">
        <f>IF($C45="","",IF(_xlfn.XLOOKUP($B45,Event_and_Consequence!$CL:$CL,Event_and_Consequence!AE:AE,"",0,1)&lt;&gt;"",_xlfn.XLOOKUP($B45,Event_and_Consequence!$CL:$CL,Event_and_Consequence!AE:AE,"",0,1),""))</f>
        <v/>
      </c>
      <c r="U45" s="179" t="str">
        <f>IF($C45="","",IF(_xlfn.XLOOKUP($B45,Event_and_Consequence!$CL:$CL,Event_and_Consequence!AF:AF,"",0,1)&lt;&gt;"",_xlfn.XLOOKUP($B45,Event_and_Consequence!$CL:$CL,Event_and_Consequence!AF:AF,"",0,1),""))</f>
        <v/>
      </c>
      <c r="V45" s="184"/>
      <c r="W45" s="184"/>
      <c r="X45" s="179" t="str">
        <f>IF($C45="","",IF(_xlfn.XLOOKUP($B45,Event_and_Consequence!$CL:$CL,Event_and_Consequence!AG:AG,"",0,1)&lt;&gt;"",_xlfn.XLOOKUP($B45,Event_and_Consequence!$CL:$CL,Event_and_Consequence!AG:AG,"",0,1),""))</f>
        <v/>
      </c>
      <c r="Y45" s="179" t="str">
        <f>IF($C45="","",IF(_xlfn.XLOOKUP($B45,Event_and_Consequence!$CL:$CL,Event_and_Consequence!AH:AH,"",0,1)&lt;&gt;"",_xlfn.XLOOKUP($B45,Event_and_Consequence!$CL:$CL,Event_and_Consequence!AH:AH,"",0,1),""))</f>
        <v/>
      </c>
      <c r="Z45" s="179" t="str">
        <f>IF($C45="","",IF(_xlfn.XLOOKUP($B45,Event_and_Consequence!$CL:$CL,Event_and_Consequence!AI:AI,"",0,1)&lt;&gt;"",_xlfn.XLOOKUP($B45,Event_and_Consequence!$CL:$CL,Event_and_Consequence!AI:AI,"",0,1),""))</f>
        <v/>
      </c>
      <c r="AA45" s="179" t="str">
        <f>IF($C45="","",IF(_xlfn.XLOOKUP($B45,Event_and_Consequence!$CL:$CL,Event_and_Consequence!AJ:AJ,"",0,1)&lt;&gt;"",_xlfn.XLOOKUP($B45,Event_and_Consequence!$CL:$CL,Event_and_Consequence!AJ:AJ,"",0,1),""))</f>
        <v/>
      </c>
      <c r="AB45" s="184"/>
    </row>
    <row r="46" spans="1:28" s="176" customFormat="1" ht="12" x14ac:dyDescent="0.25">
      <c r="A46" s="188"/>
      <c r="B46" s="188">
        <v>44</v>
      </c>
      <c r="C46" s="178" t="str">
        <f>_xlfn.XLOOKUP($B46,Event_and_Consequence!$CL:$CL,Event_and_Consequence!B:B,"",0,1)</f>
        <v/>
      </c>
      <c r="D46" s="179" t="str">
        <f>IF($C46="","",_xlfn.XLOOKUP(C46,Facility_Information!B:B,Facility_Information!O:O,,0,1))</f>
        <v/>
      </c>
      <c r="E46" s="180" t="str">
        <f>IF($C46="","",_xlfn.XLOOKUP($B46,Event_and_Consequence!$CL:$CL,Event_and_Consequence!G:G,"",0,1))</f>
        <v/>
      </c>
      <c r="F46" s="181" t="str">
        <f>IF($C46="","",_xlfn.XLOOKUP($B46,Event_and_Consequence!$CL:$CL,Event_and_Consequence!H:H,"",0,1))</f>
        <v/>
      </c>
      <c r="G46" s="184"/>
      <c r="H46" s="184"/>
      <c r="I46" s="184"/>
      <c r="J46" s="179" t="str">
        <f>IF($C46="","",_xlfn.XLOOKUP($B46,Event_and_Consequence!$CL:$CL,Event_and_Consequence!I:I,"",0,1))</f>
        <v/>
      </c>
      <c r="K46" s="184"/>
      <c r="L46" s="179" t="str">
        <f>IF($C46="","",IF(_xlfn.XLOOKUP($B46,Event_and_Consequence!$CL:$CL,Event_and_Consequence!Y:Y,"",0,1)&lt;&gt;"",_xlfn.XLOOKUP($B46,Event_and_Consequence!$CL:$CL,Event_and_Consequence!Y:Y,"",0,1),""))</f>
        <v/>
      </c>
      <c r="M46" s="179" t="str">
        <f>IF($C46="","",IF(_xlfn.XLOOKUP($B46,Event_and_Consequence!$CL:$CL,Event_and_Consequence!Z:Z,"",0,1)&lt;&gt;"",_xlfn.XLOOKUP($B46,Event_and_Consequence!$CL:$CL,Event_and_Consequence!Z:Z,"",0,1),""))</f>
        <v/>
      </c>
      <c r="N46" s="179" t="str">
        <f>IF($C46="","",IF(_xlfn.XLOOKUP($B46,Event_and_Consequence!$CL:$CL,Event_and_Consequence!AA:AA,"",0,1)&lt;&gt;"",_xlfn.XLOOKUP($B46,Event_and_Consequence!$CL:$CL,Event_and_Consequence!AA:AA,"",0,1),""))</f>
        <v/>
      </c>
      <c r="O46" s="179" t="str">
        <f>IF($C46="","",IF(_xlfn.XLOOKUP($B46,Event_and_Consequence!$CL:$CL,Event_and_Consequence!AB:AB,"",0,1)&lt;&gt;"",_xlfn.XLOOKUP($B46,Event_and_Consequence!$CL:$CL,Event_and_Consequence!AB:AB,"",0,1),""))</f>
        <v/>
      </c>
      <c r="P46" s="184"/>
      <c r="Q46" s="184"/>
      <c r="R46" s="179" t="str">
        <f>IF($C46="","",IF(_xlfn.XLOOKUP($B46,Event_and_Consequence!$CL:$CL,Event_and_Consequence!AC:AC,"",0,1)&lt;&gt;"",_xlfn.XLOOKUP($B46,Event_and_Consequence!$CL:$CL,Event_and_Consequence!AC:AC,"",0,1),""))</f>
        <v/>
      </c>
      <c r="S46" s="179" t="str">
        <f>IF($C46="","",IF(_xlfn.XLOOKUP($B46,Event_and_Consequence!$CL:$CL,Event_and_Consequence!AD:AD,"",0,1)&lt;&gt;"",_xlfn.XLOOKUP($B46,Event_and_Consequence!$CL:$CL,Event_and_Consequence!AD:AD,"",0,1),""))</f>
        <v/>
      </c>
      <c r="T46" s="179" t="str">
        <f>IF($C46="","",IF(_xlfn.XLOOKUP($B46,Event_and_Consequence!$CL:$CL,Event_and_Consequence!AE:AE,"",0,1)&lt;&gt;"",_xlfn.XLOOKUP($B46,Event_and_Consequence!$CL:$CL,Event_and_Consequence!AE:AE,"",0,1),""))</f>
        <v/>
      </c>
      <c r="U46" s="179" t="str">
        <f>IF($C46="","",IF(_xlfn.XLOOKUP($B46,Event_and_Consequence!$CL:$CL,Event_and_Consequence!AF:AF,"",0,1)&lt;&gt;"",_xlfn.XLOOKUP($B46,Event_and_Consequence!$CL:$CL,Event_and_Consequence!AF:AF,"",0,1),""))</f>
        <v/>
      </c>
      <c r="V46" s="184"/>
      <c r="W46" s="184"/>
      <c r="X46" s="179" t="str">
        <f>IF($C46="","",IF(_xlfn.XLOOKUP($B46,Event_and_Consequence!$CL:$CL,Event_and_Consequence!AG:AG,"",0,1)&lt;&gt;"",_xlfn.XLOOKUP($B46,Event_and_Consequence!$CL:$CL,Event_and_Consequence!AG:AG,"",0,1),""))</f>
        <v/>
      </c>
      <c r="Y46" s="179" t="str">
        <f>IF($C46="","",IF(_xlfn.XLOOKUP($B46,Event_and_Consequence!$CL:$CL,Event_and_Consequence!AH:AH,"",0,1)&lt;&gt;"",_xlfn.XLOOKUP($B46,Event_and_Consequence!$CL:$CL,Event_and_Consequence!AH:AH,"",0,1),""))</f>
        <v/>
      </c>
      <c r="Z46" s="179" t="str">
        <f>IF($C46="","",IF(_xlfn.XLOOKUP($B46,Event_and_Consequence!$CL:$CL,Event_and_Consequence!AI:AI,"",0,1)&lt;&gt;"",_xlfn.XLOOKUP($B46,Event_and_Consequence!$CL:$CL,Event_and_Consequence!AI:AI,"",0,1),""))</f>
        <v/>
      </c>
      <c r="AA46" s="179" t="str">
        <f>IF($C46="","",IF(_xlfn.XLOOKUP($B46,Event_and_Consequence!$CL:$CL,Event_and_Consequence!AJ:AJ,"",0,1)&lt;&gt;"",_xlfn.XLOOKUP($B46,Event_and_Consequence!$CL:$CL,Event_and_Consequence!AJ:AJ,"",0,1),""))</f>
        <v/>
      </c>
      <c r="AB46" s="184"/>
    </row>
    <row r="47" spans="1:28" s="176" customFormat="1" ht="12" x14ac:dyDescent="0.25">
      <c r="A47" s="188"/>
      <c r="B47" s="188">
        <v>45</v>
      </c>
      <c r="C47" s="178" t="str">
        <f>_xlfn.XLOOKUP($B47,Event_and_Consequence!$CL:$CL,Event_and_Consequence!B:B,"",0,1)</f>
        <v/>
      </c>
      <c r="D47" s="179" t="str">
        <f>IF($C47="","",_xlfn.XLOOKUP(C47,Facility_Information!B:B,Facility_Information!O:O,,0,1))</f>
        <v/>
      </c>
      <c r="E47" s="180" t="str">
        <f>IF($C47="","",_xlfn.XLOOKUP($B47,Event_and_Consequence!$CL:$CL,Event_and_Consequence!G:G,"",0,1))</f>
        <v/>
      </c>
      <c r="F47" s="181" t="str">
        <f>IF($C47="","",_xlfn.XLOOKUP($B47,Event_and_Consequence!$CL:$CL,Event_and_Consequence!H:H,"",0,1))</f>
        <v/>
      </c>
      <c r="G47" s="184"/>
      <c r="H47" s="184"/>
      <c r="I47" s="184"/>
      <c r="J47" s="179" t="str">
        <f>IF($C47="","",_xlfn.XLOOKUP($B47,Event_and_Consequence!$CL:$CL,Event_and_Consequence!I:I,"",0,1))</f>
        <v/>
      </c>
      <c r="K47" s="184"/>
      <c r="L47" s="179" t="str">
        <f>IF($C47="","",IF(_xlfn.XLOOKUP($B47,Event_and_Consequence!$CL:$CL,Event_and_Consequence!Y:Y,"",0,1)&lt;&gt;"",_xlfn.XLOOKUP($B47,Event_and_Consequence!$CL:$CL,Event_and_Consequence!Y:Y,"",0,1),""))</f>
        <v/>
      </c>
      <c r="M47" s="179" t="str">
        <f>IF($C47="","",IF(_xlfn.XLOOKUP($B47,Event_and_Consequence!$CL:$CL,Event_and_Consequence!Z:Z,"",0,1)&lt;&gt;"",_xlfn.XLOOKUP($B47,Event_and_Consequence!$CL:$CL,Event_and_Consequence!Z:Z,"",0,1),""))</f>
        <v/>
      </c>
      <c r="N47" s="179" t="str">
        <f>IF($C47="","",IF(_xlfn.XLOOKUP($B47,Event_and_Consequence!$CL:$CL,Event_and_Consequence!AA:AA,"",0,1)&lt;&gt;"",_xlfn.XLOOKUP($B47,Event_and_Consequence!$CL:$CL,Event_and_Consequence!AA:AA,"",0,1),""))</f>
        <v/>
      </c>
      <c r="O47" s="179" t="str">
        <f>IF($C47="","",IF(_xlfn.XLOOKUP($B47,Event_and_Consequence!$CL:$CL,Event_and_Consequence!AB:AB,"",0,1)&lt;&gt;"",_xlfn.XLOOKUP($B47,Event_and_Consequence!$CL:$CL,Event_and_Consequence!AB:AB,"",0,1),""))</f>
        <v/>
      </c>
      <c r="P47" s="184"/>
      <c r="Q47" s="184"/>
      <c r="R47" s="179" t="str">
        <f>IF($C47="","",IF(_xlfn.XLOOKUP($B47,Event_and_Consequence!$CL:$CL,Event_and_Consequence!AC:AC,"",0,1)&lt;&gt;"",_xlfn.XLOOKUP($B47,Event_and_Consequence!$CL:$CL,Event_and_Consequence!AC:AC,"",0,1),""))</f>
        <v/>
      </c>
      <c r="S47" s="179" t="str">
        <f>IF($C47="","",IF(_xlfn.XLOOKUP($B47,Event_and_Consequence!$CL:$CL,Event_and_Consequence!AD:AD,"",0,1)&lt;&gt;"",_xlfn.XLOOKUP($B47,Event_and_Consequence!$CL:$CL,Event_and_Consequence!AD:AD,"",0,1),""))</f>
        <v/>
      </c>
      <c r="T47" s="179" t="str">
        <f>IF($C47="","",IF(_xlfn.XLOOKUP($B47,Event_and_Consequence!$CL:$CL,Event_and_Consequence!AE:AE,"",0,1)&lt;&gt;"",_xlfn.XLOOKUP($B47,Event_and_Consequence!$CL:$CL,Event_and_Consequence!AE:AE,"",0,1),""))</f>
        <v/>
      </c>
      <c r="U47" s="179" t="str">
        <f>IF($C47="","",IF(_xlfn.XLOOKUP($B47,Event_and_Consequence!$CL:$CL,Event_and_Consequence!AF:AF,"",0,1)&lt;&gt;"",_xlfn.XLOOKUP($B47,Event_and_Consequence!$CL:$CL,Event_and_Consequence!AF:AF,"",0,1),""))</f>
        <v/>
      </c>
      <c r="V47" s="184"/>
      <c r="W47" s="184"/>
      <c r="X47" s="179" t="str">
        <f>IF($C47="","",IF(_xlfn.XLOOKUP($B47,Event_and_Consequence!$CL:$CL,Event_and_Consequence!AG:AG,"",0,1)&lt;&gt;"",_xlfn.XLOOKUP($B47,Event_and_Consequence!$CL:$CL,Event_and_Consequence!AG:AG,"",0,1),""))</f>
        <v/>
      </c>
      <c r="Y47" s="179" t="str">
        <f>IF($C47="","",IF(_xlfn.XLOOKUP($B47,Event_and_Consequence!$CL:$CL,Event_and_Consequence!AH:AH,"",0,1)&lt;&gt;"",_xlfn.XLOOKUP($B47,Event_and_Consequence!$CL:$CL,Event_and_Consequence!AH:AH,"",0,1),""))</f>
        <v/>
      </c>
      <c r="Z47" s="179" t="str">
        <f>IF($C47="","",IF(_xlfn.XLOOKUP($B47,Event_and_Consequence!$CL:$CL,Event_and_Consequence!AI:AI,"",0,1)&lt;&gt;"",_xlfn.XLOOKUP($B47,Event_and_Consequence!$CL:$CL,Event_and_Consequence!AI:AI,"",0,1),""))</f>
        <v/>
      </c>
      <c r="AA47" s="179" t="str">
        <f>IF($C47="","",IF(_xlfn.XLOOKUP($B47,Event_and_Consequence!$CL:$CL,Event_and_Consequence!AJ:AJ,"",0,1)&lt;&gt;"",_xlfn.XLOOKUP($B47,Event_and_Consequence!$CL:$CL,Event_and_Consequence!AJ:AJ,"",0,1),""))</f>
        <v/>
      </c>
      <c r="AB47" s="184"/>
    </row>
    <row r="48" spans="1:28" s="176" customFormat="1" ht="12" x14ac:dyDescent="0.25">
      <c r="A48" s="188"/>
      <c r="B48" s="188">
        <v>46</v>
      </c>
      <c r="C48" s="178" t="str">
        <f>_xlfn.XLOOKUP($B48,Event_and_Consequence!$CL:$CL,Event_and_Consequence!B:B,"",0,1)</f>
        <v/>
      </c>
      <c r="D48" s="179" t="str">
        <f>IF($C48="","",_xlfn.XLOOKUP(C48,Facility_Information!B:B,Facility_Information!O:O,,0,1))</f>
        <v/>
      </c>
      <c r="E48" s="180" t="str">
        <f>IF($C48="","",_xlfn.XLOOKUP($B48,Event_and_Consequence!$CL:$CL,Event_and_Consequence!G:G,"",0,1))</f>
        <v/>
      </c>
      <c r="F48" s="181" t="str">
        <f>IF($C48="","",_xlfn.XLOOKUP($B48,Event_and_Consequence!$CL:$CL,Event_and_Consequence!H:H,"",0,1))</f>
        <v/>
      </c>
      <c r="G48" s="184"/>
      <c r="H48" s="184"/>
      <c r="I48" s="184"/>
      <c r="J48" s="179" t="str">
        <f>IF($C48="","",_xlfn.XLOOKUP($B48,Event_and_Consequence!$CL:$CL,Event_and_Consequence!I:I,"",0,1))</f>
        <v/>
      </c>
      <c r="K48" s="184"/>
      <c r="L48" s="179" t="str">
        <f>IF($C48="","",IF(_xlfn.XLOOKUP($B48,Event_and_Consequence!$CL:$CL,Event_and_Consequence!Y:Y,"",0,1)&lt;&gt;"",_xlfn.XLOOKUP($B48,Event_and_Consequence!$CL:$CL,Event_and_Consequence!Y:Y,"",0,1),""))</f>
        <v/>
      </c>
      <c r="M48" s="179" t="str">
        <f>IF($C48="","",IF(_xlfn.XLOOKUP($B48,Event_and_Consequence!$CL:$CL,Event_and_Consequence!Z:Z,"",0,1)&lt;&gt;"",_xlfn.XLOOKUP($B48,Event_and_Consequence!$CL:$CL,Event_and_Consequence!Z:Z,"",0,1),""))</f>
        <v/>
      </c>
      <c r="N48" s="179" t="str">
        <f>IF($C48="","",IF(_xlfn.XLOOKUP($B48,Event_and_Consequence!$CL:$CL,Event_and_Consequence!AA:AA,"",0,1)&lt;&gt;"",_xlfn.XLOOKUP($B48,Event_and_Consequence!$CL:$CL,Event_and_Consequence!AA:AA,"",0,1),""))</f>
        <v/>
      </c>
      <c r="O48" s="179" t="str">
        <f>IF($C48="","",IF(_xlfn.XLOOKUP($B48,Event_and_Consequence!$CL:$CL,Event_and_Consequence!AB:AB,"",0,1)&lt;&gt;"",_xlfn.XLOOKUP($B48,Event_and_Consequence!$CL:$CL,Event_and_Consequence!AB:AB,"",0,1),""))</f>
        <v/>
      </c>
      <c r="P48" s="184"/>
      <c r="Q48" s="184"/>
      <c r="R48" s="179" t="str">
        <f>IF($C48="","",IF(_xlfn.XLOOKUP($B48,Event_and_Consequence!$CL:$CL,Event_and_Consequence!AC:AC,"",0,1)&lt;&gt;"",_xlfn.XLOOKUP($B48,Event_and_Consequence!$CL:$CL,Event_and_Consequence!AC:AC,"",0,1),""))</f>
        <v/>
      </c>
      <c r="S48" s="179" t="str">
        <f>IF($C48="","",IF(_xlfn.XLOOKUP($B48,Event_and_Consequence!$CL:$CL,Event_and_Consequence!AD:AD,"",0,1)&lt;&gt;"",_xlfn.XLOOKUP($B48,Event_and_Consequence!$CL:$CL,Event_and_Consequence!AD:AD,"",0,1),""))</f>
        <v/>
      </c>
      <c r="T48" s="179" t="str">
        <f>IF($C48="","",IF(_xlfn.XLOOKUP($B48,Event_and_Consequence!$CL:$CL,Event_and_Consequence!AE:AE,"",0,1)&lt;&gt;"",_xlfn.XLOOKUP($B48,Event_and_Consequence!$CL:$CL,Event_and_Consequence!AE:AE,"",0,1),""))</f>
        <v/>
      </c>
      <c r="U48" s="179" t="str">
        <f>IF($C48="","",IF(_xlfn.XLOOKUP($B48,Event_and_Consequence!$CL:$CL,Event_and_Consequence!AF:AF,"",0,1)&lt;&gt;"",_xlfn.XLOOKUP($B48,Event_and_Consequence!$CL:$CL,Event_and_Consequence!AF:AF,"",0,1),""))</f>
        <v/>
      </c>
      <c r="V48" s="184"/>
      <c r="W48" s="184"/>
      <c r="X48" s="179" t="str">
        <f>IF($C48="","",IF(_xlfn.XLOOKUP($B48,Event_and_Consequence!$CL:$CL,Event_and_Consequence!AG:AG,"",0,1)&lt;&gt;"",_xlfn.XLOOKUP($B48,Event_and_Consequence!$CL:$CL,Event_and_Consequence!AG:AG,"",0,1),""))</f>
        <v/>
      </c>
      <c r="Y48" s="179" t="str">
        <f>IF($C48="","",IF(_xlfn.XLOOKUP($B48,Event_and_Consequence!$CL:$CL,Event_and_Consequence!AH:AH,"",0,1)&lt;&gt;"",_xlfn.XLOOKUP($B48,Event_and_Consequence!$CL:$CL,Event_and_Consequence!AH:AH,"",0,1),""))</f>
        <v/>
      </c>
      <c r="Z48" s="179" t="str">
        <f>IF($C48="","",IF(_xlfn.XLOOKUP($B48,Event_and_Consequence!$CL:$CL,Event_and_Consequence!AI:AI,"",0,1)&lt;&gt;"",_xlfn.XLOOKUP($B48,Event_and_Consequence!$CL:$CL,Event_and_Consequence!AI:AI,"",0,1),""))</f>
        <v/>
      </c>
      <c r="AA48" s="179" t="str">
        <f>IF($C48="","",IF(_xlfn.XLOOKUP($B48,Event_and_Consequence!$CL:$CL,Event_and_Consequence!AJ:AJ,"",0,1)&lt;&gt;"",_xlfn.XLOOKUP($B48,Event_and_Consequence!$CL:$CL,Event_and_Consequence!AJ:AJ,"",0,1),""))</f>
        <v/>
      </c>
      <c r="AB48" s="184"/>
    </row>
    <row r="49" spans="1:28" s="176" customFormat="1" ht="12" x14ac:dyDescent="0.25">
      <c r="A49" s="188"/>
      <c r="B49" s="188">
        <v>47</v>
      </c>
      <c r="C49" s="178" t="str">
        <f>_xlfn.XLOOKUP($B49,Event_and_Consequence!$CL:$CL,Event_and_Consequence!B:B,"",0,1)</f>
        <v/>
      </c>
      <c r="D49" s="179" t="str">
        <f>IF($C49="","",_xlfn.XLOOKUP(C49,Facility_Information!B:B,Facility_Information!O:O,,0,1))</f>
        <v/>
      </c>
      <c r="E49" s="180" t="str">
        <f>IF($C49="","",_xlfn.XLOOKUP($B49,Event_and_Consequence!$CL:$CL,Event_and_Consequence!G:G,"",0,1))</f>
        <v/>
      </c>
      <c r="F49" s="181" t="str">
        <f>IF($C49="","",_xlfn.XLOOKUP($B49,Event_and_Consequence!$CL:$CL,Event_and_Consequence!H:H,"",0,1))</f>
        <v/>
      </c>
      <c r="G49" s="184"/>
      <c r="H49" s="184"/>
      <c r="I49" s="184"/>
      <c r="J49" s="179" t="str">
        <f>IF($C49="","",_xlfn.XLOOKUP($B49,Event_and_Consequence!$CL:$CL,Event_and_Consequence!I:I,"",0,1))</f>
        <v/>
      </c>
      <c r="K49" s="184"/>
      <c r="L49" s="179" t="str">
        <f>IF($C49="","",IF(_xlfn.XLOOKUP($B49,Event_and_Consequence!$CL:$CL,Event_and_Consequence!Y:Y,"",0,1)&lt;&gt;"",_xlfn.XLOOKUP($B49,Event_and_Consequence!$CL:$CL,Event_and_Consequence!Y:Y,"",0,1),""))</f>
        <v/>
      </c>
      <c r="M49" s="179" t="str">
        <f>IF($C49="","",IF(_xlfn.XLOOKUP($B49,Event_and_Consequence!$CL:$CL,Event_and_Consequence!Z:Z,"",0,1)&lt;&gt;"",_xlfn.XLOOKUP($B49,Event_and_Consequence!$CL:$CL,Event_and_Consequence!Z:Z,"",0,1),""))</f>
        <v/>
      </c>
      <c r="N49" s="179" t="str">
        <f>IF($C49="","",IF(_xlfn.XLOOKUP($B49,Event_and_Consequence!$CL:$CL,Event_and_Consequence!AA:AA,"",0,1)&lt;&gt;"",_xlfn.XLOOKUP($B49,Event_and_Consequence!$CL:$CL,Event_and_Consequence!AA:AA,"",0,1),""))</f>
        <v/>
      </c>
      <c r="O49" s="179" t="str">
        <f>IF($C49="","",IF(_xlfn.XLOOKUP($B49,Event_and_Consequence!$CL:$CL,Event_and_Consequence!AB:AB,"",0,1)&lt;&gt;"",_xlfn.XLOOKUP($B49,Event_and_Consequence!$CL:$CL,Event_and_Consequence!AB:AB,"",0,1),""))</f>
        <v/>
      </c>
      <c r="P49" s="184"/>
      <c r="Q49" s="184"/>
      <c r="R49" s="179" t="str">
        <f>IF($C49="","",IF(_xlfn.XLOOKUP($B49,Event_and_Consequence!$CL:$CL,Event_and_Consequence!AC:AC,"",0,1)&lt;&gt;"",_xlfn.XLOOKUP($B49,Event_and_Consequence!$CL:$CL,Event_and_Consequence!AC:AC,"",0,1),""))</f>
        <v/>
      </c>
      <c r="S49" s="179" t="str">
        <f>IF($C49="","",IF(_xlfn.XLOOKUP($B49,Event_and_Consequence!$CL:$CL,Event_and_Consequence!AD:AD,"",0,1)&lt;&gt;"",_xlfn.XLOOKUP($B49,Event_and_Consequence!$CL:$CL,Event_and_Consequence!AD:AD,"",0,1),""))</f>
        <v/>
      </c>
      <c r="T49" s="179" t="str">
        <f>IF($C49="","",IF(_xlfn.XLOOKUP($B49,Event_and_Consequence!$CL:$CL,Event_and_Consequence!AE:AE,"",0,1)&lt;&gt;"",_xlfn.XLOOKUP($B49,Event_and_Consequence!$CL:$CL,Event_and_Consequence!AE:AE,"",0,1),""))</f>
        <v/>
      </c>
      <c r="U49" s="179" t="str">
        <f>IF($C49="","",IF(_xlfn.XLOOKUP($B49,Event_and_Consequence!$CL:$CL,Event_and_Consequence!AF:AF,"",0,1)&lt;&gt;"",_xlfn.XLOOKUP($B49,Event_and_Consequence!$CL:$CL,Event_and_Consequence!AF:AF,"",0,1),""))</f>
        <v/>
      </c>
      <c r="V49" s="184"/>
      <c r="W49" s="184"/>
      <c r="X49" s="179" t="str">
        <f>IF($C49="","",IF(_xlfn.XLOOKUP($B49,Event_and_Consequence!$CL:$CL,Event_and_Consequence!AG:AG,"",0,1)&lt;&gt;"",_xlfn.XLOOKUP($B49,Event_and_Consequence!$CL:$CL,Event_and_Consequence!AG:AG,"",0,1),""))</f>
        <v/>
      </c>
      <c r="Y49" s="179" t="str">
        <f>IF($C49="","",IF(_xlfn.XLOOKUP($B49,Event_and_Consequence!$CL:$CL,Event_and_Consequence!AH:AH,"",0,1)&lt;&gt;"",_xlfn.XLOOKUP($B49,Event_and_Consequence!$CL:$CL,Event_and_Consequence!AH:AH,"",0,1),""))</f>
        <v/>
      </c>
      <c r="Z49" s="179" t="str">
        <f>IF($C49="","",IF(_xlfn.XLOOKUP($B49,Event_and_Consequence!$CL:$CL,Event_and_Consequence!AI:AI,"",0,1)&lt;&gt;"",_xlfn.XLOOKUP($B49,Event_and_Consequence!$CL:$CL,Event_and_Consequence!AI:AI,"",0,1),""))</f>
        <v/>
      </c>
      <c r="AA49" s="179" t="str">
        <f>IF($C49="","",IF(_xlfn.XLOOKUP($B49,Event_and_Consequence!$CL:$CL,Event_and_Consequence!AJ:AJ,"",0,1)&lt;&gt;"",_xlfn.XLOOKUP($B49,Event_and_Consequence!$CL:$CL,Event_and_Consequence!AJ:AJ,"",0,1),""))</f>
        <v/>
      </c>
      <c r="AB49" s="184"/>
    </row>
    <row r="50" spans="1:28" s="176" customFormat="1" ht="12" x14ac:dyDescent="0.25">
      <c r="A50" s="188"/>
      <c r="B50" s="188">
        <v>48</v>
      </c>
      <c r="C50" s="178" t="str">
        <f>_xlfn.XLOOKUP($B50,Event_and_Consequence!$CL:$CL,Event_and_Consequence!B:B,"",0,1)</f>
        <v/>
      </c>
      <c r="D50" s="179" t="str">
        <f>IF($C50="","",_xlfn.XLOOKUP(C50,Facility_Information!B:B,Facility_Information!O:O,,0,1))</f>
        <v/>
      </c>
      <c r="E50" s="180" t="str">
        <f>IF($C50="","",_xlfn.XLOOKUP($B50,Event_and_Consequence!$CL:$CL,Event_and_Consequence!G:G,"",0,1))</f>
        <v/>
      </c>
      <c r="F50" s="181" t="str">
        <f>IF($C50="","",_xlfn.XLOOKUP($B50,Event_and_Consequence!$CL:$CL,Event_and_Consequence!H:H,"",0,1))</f>
        <v/>
      </c>
      <c r="G50" s="184"/>
      <c r="H50" s="184"/>
      <c r="I50" s="184"/>
      <c r="J50" s="179" t="str">
        <f>IF($C50="","",_xlfn.XLOOKUP($B50,Event_and_Consequence!$CL:$CL,Event_and_Consequence!I:I,"",0,1))</f>
        <v/>
      </c>
      <c r="K50" s="184"/>
      <c r="L50" s="179" t="str">
        <f>IF($C50="","",IF(_xlfn.XLOOKUP($B50,Event_and_Consequence!$CL:$CL,Event_and_Consequence!Y:Y,"",0,1)&lt;&gt;"",_xlfn.XLOOKUP($B50,Event_and_Consequence!$CL:$CL,Event_and_Consequence!Y:Y,"",0,1),""))</f>
        <v/>
      </c>
      <c r="M50" s="179" t="str">
        <f>IF($C50="","",IF(_xlfn.XLOOKUP($B50,Event_and_Consequence!$CL:$CL,Event_and_Consequence!Z:Z,"",0,1)&lt;&gt;"",_xlfn.XLOOKUP($B50,Event_and_Consequence!$CL:$CL,Event_and_Consequence!Z:Z,"",0,1),""))</f>
        <v/>
      </c>
      <c r="N50" s="179" t="str">
        <f>IF($C50="","",IF(_xlfn.XLOOKUP($B50,Event_and_Consequence!$CL:$CL,Event_and_Consequence!AA:AA,"",0,1)&lt;&gt;"",_xlfn.XLOOKUP($B50,Event_and_Consequence!$CL:$CL,Event_and_Consequence!AA:AA,"",0,1),""))</f>
        <v/>
      </c>
      <c r="O50" s="179" t="str">
        <f>IF($C50="","",IF(_xlfn.XLOOKUP($B50,Event_and_Consequence!$CL:$CL,Event_and_Consequence!AB:AB,"",0,1)&lt;&gt;"",_xlfn.XLOOKUP($B50,Event_and_Consequence!$CL:$CL,Event_and_Consequence!AB:AB,"",0,1),""))</f>
        <v/>
      </c>
      <c r="P50" s="184"/>
      <c r="Q50" s="184"/>
      <c r="R50" s="179" t="str">
        <f>IF($C50="","",IF(_xlfn.XLOOKUP($B50,Event_and_Consequence!$CL:$CL,Event_and_Consequence!AC:AC,"",0,1)&lt;&gt;"",_xlfn.XLOOKUP($B50,Event_and_Consequence!$CL:$CL,Event_and_Consequence!AC:AC,"",0,1),""))</f>
        <v/>
      </c>
      <c r="S50" s="179" t="str">
        <f>IF($C50="","",IF(_xlfn.XLOOKUP($B50,Event_and_Consequence!$CL:$CL,Event_and_Consequence!AD:AD,"",0,1)&lt;&gt;"",_xlfn.XLOOKUP($B50,Event_and_Consequence!$CL:$CL,Event_and_Consequence!AD:AD,"",0,1),""))</f>
        <v/>
      </c>
      <c r="T50" s="179" t="str">
        <f>IF($C50="","",IF(_xlfn.XLOOKUP($B50,Event_and_Consequence!$CL:$CL,Event_and_Consequence!AE:AE,"",0,1)&lt;&gt;"",_xlfn.XLOOKUP($B50,Event_and_Consequence!$CL:$CL,Event_and_Consequence!AE:AE,"",0,1),""))</f>
        <v/>
      </c>
      <c r="U50" s="179" t="str">
        <f>IF($C50="","",IF(_xlfn.XLOOKUP($B50,Event_and_Consequence!$CL:$CL,Event_and_Consequence!AF:AF,"",0,1)&lt;&gt;"",_xlfn.XLOOKUP($B50,Event_and_Consequence!$CL:$CL,Event_and_Consequence!AF:AF,"",0,1),""))</f>
        <v/>
      </c>
      <c r="V50" s="184"/>
      <c r="W50" s="184"/>
      <c r="X50" s="179" t="str">
        <f>IF($C50="","",IF(_xlfn.XLOOKUP($B50,Event_and_Consequence!$CL:$CL,Event_and_Consequence!AG:AG,"",0,1)&lt;&gt;"",_xlfn.XLOOKUP($B50,Event_and_Consequence!$CL:$CL,Event_and_Consequence!AG:AG,"",0,1),""))</f>
        <v/>
      </c>
      <c r="Y50" s="179" t="str">
        <f>IF($C50="","",IF(_xlfn.XLOOKUP($B50,Event_and_Consequence!$CL:$CL,Event_and_Consequence!AH:AH,"",0,1)&lt;&gt;"",_xlfn.XLOOKUP($B50,Event_and_Consequence!$CL:$CL,Event_and_Consequence!AH:AH,"",0,1),""))</f>
        <v/>
      </c>
      <c r="Z50" s="179" t="str">
        <f>IF($C50="","",IF(_xlfn.XLOOKUP($B50,Event_and_Consequence!$CL:$CL,Event_and_Consequence!AI:AI,"",0,1)&lt;&gt;"",_xlfn.XLOOKUP($B50,Event_and_Consequence!$CL:$CL,Event_and_Consequence!AI:AI,"",0,1),""))</f>
        <v/>
      </c>
      <c r="AA50" s="179" t="str">
        <f>IF($C50="","",IF(_xlfn.XLOOKUP($B50,Event_and_Consequence!$CL:$CL,Event_and_Consequence!AJ:AJ,"",0,1)&lt;&gt;"",_xlfn.XLOOKUP($B50,Event_and_Consequence!$CL:$CL,Event_and_Consequence!AJ:AJ,"",0,1),""))</f>
        <v/>
      </c>
      <c r="AB50" s="184"/>
    </row>
    <row r="51" spans="1:28" s="176" customFormat="1" ht="12" x14ac:dyDescent="0.25">
      <c r="A51" s="188"/>
      <c r="B51" s="188">
        <v>49</v>
      </c>
      <c r="C51" s="178" t="str">
        <f>_xlfn.XLOOKUP($B51,Event_and_Consequence!$CL:$CL,Event_and_Consequence!B:B,"",0,1)</f>
        <v/>
      </c>
      <c r="D51" s="179" t="str">
        <f>IF($C51="","",_xlfn.XLOOKUP(C51,Facility_Information!B:B,Facility_Information!O:O,,0,1))</f>
        <v/>
      </c>
      <c r="E51" s="180" t="str">
        <f>IF($C51="","",_xlfn.XLOOKUP($B51,Event_and_Consequence!$CL:$CL,Event_and_Consequence!G:G,"",0,1))</f>
        <v/>
      </c>
      <c r="F51" s="181" t="str">
        <f>IF($C51="","",_xlfn.XLOOKUP($B51,Event_and_Consequence!$CL:$CL,Event_and_Consequence!H:H,"",0,1))</f>
        <v/>
      </c>
      <c r="G51" s="184"/>
      <c r="H51" s="184"/>
      <c r="I51" s="184"/>
      <c r="J51" s="179" t="str">
        <f>IF($C51="","",_xlfn.XLOOKUP($B51,Event_and_Consequence!$CL:$CL,Event_and_Consequence!I:I,"",0,1))</f>
        <v/>
      </c>
      <c r="K51" s="184"/>
      <c r="L51" s="179" t="str">
        <f>IF($C51="","",IF(_xlfn.XLOOKUP($B51,Event_and_Consequence!$CL:$CL,Event_and_Consequence!Y:Y,"",0,1)&lt;&gt;"",_xlfn.XLOOKUP($B51,Event_and_Consequence!$CL:$CL,Event_and_Consequence!Y:Y,"",0,1),""))</f>
        <v/>
      </c>
      <c r="M51" s="179" t="str">
        <f>IF($C51="","",IF(_xlfn.XLOOKUP($B51,Event_and_Consequence!$CL:$CL,Event_and_Consequence!Z:Z,"",0,1)&lt;&gt;"",_xlfn.XLOOKUP($B51,Event_and_Consequence!$CL:$CL,Event_and_Consequence!Z:Z,"",0,1),""))</f>
        <v/>
      </c>
      <c r="N51" s="179" t="str">
        <f>IF($C51="","",IF(_xlfn.XLOOKUP($B51,Event_and_Consequence!$CL:$CL,Event_and_Consequence!AA:AA,"",0,1)&lt;&gt;"",_xlfn.XLOOKUP($B51,Event_and_Consequence!$CL:$CL,Event_and_Consequence!AA:AA,"",0,1),""))</f>
        <v/>
      </c>
      <c r="O51" s="179" t="str">
        <f>IF($C51="","",IF(_xlfn.XLOOKUP($B51,Event_and_Consequence!$CL:$CL,Event_and_Consequence!AB:AB,"",0,1)&lt;&gt;"",_xlfn.XLOOKUP($B51,Event_and_Consequence!$CL:$CL,Event_and_Consequence!AB:AB,"",0,1),""))</f>
        <v/>
      </c>
      <c r="P51" s="184"/>
      <c r="Q51" s="184"/>
      <c r="R51" s="179" t="str">
        <f>IF($C51="","",IF(_xlfn.XLOOKUP($B51,Event_and_Consequence!$CL:$CL,Event_and_Consequence!AC:AC,"",0,1)&lt;&gt;"",_xlfn.XLOOKUP($B51,Event_and_Consequence!$CL:$CL,Event_and_Consequence!AC:AC,"",0,1),""))</f>
        <v/>
      </c>
      <c r="S51" s="179" t="str">
        <f>IF($C51="","",IF(_xlfn.XLOOKUP($B51,Event_and_Consequence!$CL:$CL,Event_and_Consequence!AD:AD,"",0,1)&lt;&gt;"",_xlfn.XLOOKUP($B51,Event_and_Consequence!$CL:$CL,Event_and_Consequence!AD:AD,"",0,1),""))</f>
        <v/>
      </c>
      <c r="T51" s="179" t="str">
        <f>IF($C51="","",IF(_xlfn.XLOOKUP($B51,Event_and_Consequence!$CL:$CL,Event_and_Consequence!AE:AE,"",0,1)&lt;&gt;"",_xlfn.XLOOKUP($B51,Event_and_Consequence!$CL:$CL,Event_and_Consequence!AE:AE,"",0,1),""))</f>
        <v/>
      </c>
      <c r="U51" s="179" t="str">
        <f>IF($C51="","",IF(_xlfn.XLOOKUP($B51,Event_and_Consequence!$CL:$CL,Event_and_Consequence!AF:AF,"",0,1)&lt;&gt;"",_xlfn.XLOOKUP($B51,Event_and_Consequence!$CL:$CL,Event_and_Consequence!AF:AF,"",0,1),""))</f>
        <v/>
      </c>
      <c r="V51" s="184"/>
      <c r="W51" s="184"/>
      <c r="X51" s="179" t="str">
        <f>IF($C51="","",IF(_xlfn.XLOOKUP($B51,Event_and_Consequence!$CL:$CL,Event_and_Consequence!AG:AG,"",0,1)&lt;&gt;"",_xlfn.XLOOKUP($B51,Event_and_Consequence!$CL:$CL,Event_and_Consequence!AG:AG,"",0,1),""))</f>
        <v/>
      </c>
      <c r="Y51" s="179" t="str">
        <f>IF($C51="","",IF(_xlfn.XLOOKUP($B51,Event_and_Consequence!$CL:$CL,Event_and_Consequence!AH:AH,"",0,1)&lt;&gt;"",_xlfn.XLOOKUP($B51,Event_and_Consequence!$CL:$CL,Event_and_Consequence!AH:AH,"",0,1),""))</f>
        <v/>
      </c>
      <c r="Z51" s="179" t="str">
        <f>IF($C51="","",IF(_xlfn.XLOOKUP($B51,Event_and_Consequence!$CL:$CL,Event_and_Consequence!AI:AI,"",0,1)&lt;&gt;"",_xlfn.XLOOKUP($B51,Event_and_Consequence!$CL:$CL,Event_and_Consequence!AI:AI,"",0,1),""))</f>
        <v/>
      </c>
      <c r="AA51" s="179" t="str">
        <f>IF($C51="","",IF(_xlfn.XLOOKUP($B51,Event_and_Consequence!$CL:$CL,Event_and_Consequence!AJ:AJ,"",0,1)&lt;&gt;"",_xlfn.XLOOKUP($B51,Event_and_Consequence!$CL:$CL,Event_and_Consequence!AJ:AJ,"",0,1),""))</f>
        <v/>
      </c>
      <c r="AB51" s="184"/>
    </row>
    <row r="52" spans="1:28" s="176" customFormat="1" ht="12" x14ac:dyDescent="0.25">
      <c r="A52" s="188"/>
      <c r="B52" s="188">
        <v>50</v>
      </c>
      <c r="C52" s="178" t="str">
        <f>_xlfn.XLOOKUP($B52,Event_and_Consequence!$CL:$CL,Event_and_Consequence!B:B,"",0,1)</f>
        <v/>
      </c>
      <c r="D52" s="179" t="str">
        <f>IF($C52="","",_xlfn.XLOOKUP(C52,Facility_Information!B:B,Facility_Information!O:O,,0,1))</f>
        <v/>
      </c>
      <c r="E52" s="180" t="str">
        <f>IF($C52="","",_xlfn.XLOOKUP($B52,Event_and_Consequence!$CL:$CL,Event_and_Consequence!G:G,"",0,1))</f>
        <v/>
      </c>
      <c r="F52" s="181" t="str">
        <f>IF($C52="","",_xlfn.XLOOKUP($B52,Event_and_Consequence!$CL:$CL,Event_and_Consequence!H:H,"",0,1))</f>
        <v/>
      </c>
      <c r="G52" s="184"/>
      <c r="H52" s="184"/>
      <c r="I52" s="184"/>
      <c r="J52" s="179" t="str">
        <f>IF($C52="","",_xlfn.XLOOKUP($B52,Event_and_Consequence!$CL:$CL,Event_and_Consequence!I:I,"",0,1))</f>
        <v/>
      </c>
      <c r="K52" s="184"/>
      <c r="L52" s="179" t="str">
        <f>IF($C52="","",IF(_xlfn.XLOOKUP($B52,Event_and_Consequence!$CL:$CL,Event_and_Consequence!Y:Y,"",0,1)&lt;&gt;"",_xlfn.XLOOKUP($B52,Event_and_Consequence!$CL:$CL,Event_and_Consequence!Y:Y,"",0,1),""))</f>
        <v/>
      </c>
      <c r="M52" s="179" t="str">
        <f>IF($C52="","",IF(_xlfn.XLOOKUP($B52,Event_and_Consequence!$CL:$CL,Event_and_Consequence!Z:Z,"",0,1)&lt;&gt;"",_xlfn.XLOOKUP($B52,Event_and_Consequence!$CL:$CL,Event_and_Consequence!Z:Z,"",0,1),""))</f>
        <v/>
      </c>
      <c r="N52" s="179" t="str">
        <f>IF($C52="","",IF(_xlfn.XLOOKUP($B52,Event_and_Consequence!$CL:$CL,Event_and_Consequence!AA:AA,"",0,1)&lt;&gt;"",_xlfn.XLOOKUP($B52,Event_and_Consequence!$CL:$CL,Event_and_Consequence!AA:AA,"",0,1),""))</f>
        <v/>
      </c>
      <c r="O52" s="179" t="str">
        <f>IF($C52="","",IF(_xlfn.XLOOKUP($B52,Event_and_Consequence!$CL:$CL,Event_and_Consequence!AB:AB,"",0,1)&lt;&gt;"",_xlfn.XLOOKUP($B52,Event_and_Consequence!$CL:$CL,Event_and_Consequence!AB:AB,"",0,1),""))</f>
        <v/>
      </c>
      <c r="P52" s="184"/>
      <c r="Q52" s="184"/>
      <c r="R52" s="179" t="str">
        <f>IF($C52="","",IF(_xlfn.XLOOKUP($B52,Event_and_Consequence!$CL:$CL,Event_and_Consequence!AC:AC,"",0,1)&lt;&gt;"",_xlfn.XLOOKUP($B52,Event_and_Consequence!$CL:$CL,Event_and_Consequence!AC:AC,"",0,1),""))</f>
        <v/>
      </c>
      <c r="S52" s="179" t="str">
        <f>IF($C52="","",IF(_xlfn.XLOOKUP($B52,Event_and_Consequence!$CL:$CL,Event_and_Consequence!AD:AD,"",0,1)&lt;&gt;"",_xlfn.XLOOKUP($B52,Event_and_Consequence!$CL:$CL,Event_and_Consequence!AD:AD,"",0,1),""))</f>
        <v/>
      </c>
      <c r="T52" s="179" t="str">
        <f>IF($C52="","",IF(_xlfn.XLOOKUP($B52,Event_and_Consequence!$CL:$CL,Event_and_Consequence!AE:AE,"",0,1)&lt;&gt;"",_xlfn.XLOOKUP($B52,Event_and_Consequence!$CL:$CL,Event_and_Consequence!AE:AE,"",0,1),""))</f>
        <v/>
      </c>
      <c r="U52" s="179" t="str">
        <f>IF($C52="","",IF(_xlfn.XLOOKUP($B52,Event_and_Consequence!$CL:$CL,Event_and_Consequence!AF:AF,"",0,1)&lt;&gt;"",_xlfn.XLOOKUP($B52,Event_and_Consequence!$CL:$CL,Event_and_Consequence!AF:AF,"",0,1),""))</f>
        <v/>
      </c>
      <c r="V52" s="184"/>
      <c r="W52" s="184"/>
      <c r="X52" s="179" t="str">
        <f>IF($C52="","",IF(_xlfn.XLOOKUP($B52,Event_and_Consequence!$CL:$CL,Event_and_Consequence!AG:AG,"",0,1)&lt;&gt;"",_xlfn.XLOOKUP($B52,Event_and_Consequence!$CL:$CL,Event_and_Consequence!AG:AG,"",0,1),""))</f>
        <v/>
      </c>
      <c r="Y52" s="179" t="str">
        <f>IF($C52="","",IF(_xlfn.XLOOKUP($B52,Event_and_Consequence!$CL:$CL,Event_and_Consequence!AH:AH,"",0,1)&lt;&gt;"",_xlfn.XLOOKUP($B52,Event_and_Consequence!$CL:$CL,Event_and_Consequence!AH:AH,"",0,1),""))</f>
        <v/>
      </c>
      <c r="Z52" s="179" t="str">
        <f>IF($C52="","",IF(_xlfn.XLOOKUP($B52,Event_and_Consequence!$CL:$CL,Event_and_Consequence!AI:AI,"",0,1)&lt;&gt;"",_xlfn.XLOOKUP($B52,Event_and_Consequence!$CL:$CL,Event_and_Consequence!AI:AI,"",0,1),""))</f>
        <v/>
      </c>
      <c r="AA52" s="179" t="str">
        <f>IF($C52="","",IF(_xlfn.XLOOKUP($B52,Event_and_Consequence!$CL:$CL,Event_and_Consequence!AJ:AJ,"",0,1)&lt;&gt;"",_xlfn.XLOOKUP($B52,Event_and_Consequence!$CL:$CL,Event_and_Consequence!AJ:AJ,"",0,1),""))</f>
        <v/>
      </c>
      <c r="AB52" s="184"/>
    </row>
    <row r="53" spans="1:28" s="176" customFormat="1" ht="12" x14ac:dyDescent="0.25">
      <c r="A53" s="188"/>
      <c r="B53" s="188">
        <v>51</v>
      </c>
      <c r="C53" s="178" t="str">
        <f>_xlfn.XLOOKUP($B53,Event_and_Consequence!$CL:$CL,Event_and_Consequence!B:B,"",0,1)</f>
        <v/>
      </c>
      <c r="D53" s="179" t="str">
        <f>IF($C53="","",_xlfn.XLOOKUP(C53,Facility_Information!B:B,Facility_Information!O:O,,0,1))</f>
        <v/>
      </c>
      <c r="E53" s="180" t="str">
        <f>IF($C53="","",_xlfn.XLOOKUP($B53,Event_and_Consequence!$CL:$CL,Event_and_Consequence!G:G,"",0,1))</f>
        <v/>
      </c>
      <c r="F53" s="181" t="str">
        <f>IF($C53="","",_xlfn.XLOOKUP($B53,Event_and_Consequence!$CL:$CL,Event_and_Consequence!H:H,"",0,1))</f>
        <v/>
      </c>
      <c r="G53" s="184"/>
      <c r="H53" s="184"/>
      <c r="I53" s="184"/>
      <c r="J53" s="179" t="str">
        <f>IF($C53="","",_xlfn.XLOOKUP($B53,Event_and_Consequence!$CL:$CL,Event_and_Consequence!I:I,"",0,1))</f>
        <v/>
      </c>
      <c r="K53" s="184"/>
      <c r="L53" s="179" t="str">
        <f>IF($C53="","",IF(_xlfn.XLOOKUP($B53,Event_and_Consequence!$CL:$CL,Event_and_Consequence!Y:Y,"",0,1)&lt;&gt;"",_xlfn.XLOOKUP($B53,Event_and_Consequence!$CL:$CL,Event_and_Consequence!Y:Y,"",0,1),""))</f>
        <v/>
      </c>
      <c r="M53" s="179" t="str">
        <f>IF($C53="","",IF(_xlfn.XLOOKUP($B53,Event_and_Consequence!$CL:$CL,Event_and_Consequence!Z:Z,"",0,1)&lt;&gt;"",_xlfn.XLOOKUP($B53,Event_and_Consequence!$CL:$CL,Event_and_Consequence!Z:Z,"",0,1),""))</f>
        <v/>
      </c>
      <c r="N53" s="179" t="str">
        <f>IF($C53="","",IF(_xlfn.XLOOKUP($B53,Event_and_Consequence!$CL:$CL,Event_and_Consequence!AA:AA,"",0,1)&lt;&gt;"",_xlfn.XLOOKUP($B53,Event_and_Consequence!$CL:$CL,Event_and_Consequence!AA:AA,"",0,1),""))</f>
        <v/>
      </c>
      <c r="O53" s="179" t="str">
        <f>IF($C53="","",IF(_xlfn.XLOOKUP($B53,Event_and_Consequence!$CL:$CL,Event_and_Consequence!AB:AB,"",0,1)&lt;&gt;"",_xlfn.XLOOKUP($B53,Event_and_Consequence!$CL:$CL,Event_and_Consequence!AB:AB,"",0,1),""))</f>
        <v/>
      </c>
      <c r="P53" s="184"/>
      <c r="Q53" s="184"/>
      <c r="R53" s="179" t="str">
        <f>IF($C53="","",IF(_xlfn.XLOOKUP($B53,Event_and_Consequence!$CL:$CL,Event_and_Consequence!AC:AC,"",0,1)&lt;&gt;"",_xlfn.XLOOKUP($B53,Event_and_Consequence!$CL:$CL,Event_and_Consequence!AC:AC,"",0,1),""))</f>
        <v/>
      </c>
      <c r="S53" s="179" t="str">
        <f>IF($C53="","",IF(_xlfn.XLOOKUP($B53,Event_and_Consequence!$CL:$CL,Event_and_Consequence!AD:AD,"",0,1)&lt;&gt;"",_xlfn.XLOOKUP($B53,Event_and_Consequence!$CL:$CL,Event_and_Consequence!AD:AD,"",0,1),""))</f>
        <v/>
      </c>
      <c r="T53" s="179" t="str">
        <f>IF($C53="","",IF(_xlfn.XLOOKUP($B53,Event_and_Consequence!$CL:$CL,Event_and_Consequence!AE:AE,"",0,1)&lt;&gt;"",_xlfn.XLOOKUP($B53,Event_and_Consequence!$CL:$CL,Event_and_Consequence!AE:AE,"",0,1),""))</f>
        <v/>
      </c>
      <c r="U53" s="179" t="str">
        <f>IF($C53="","",IF(_xlfn.XLOOKUP($B53,Event_and_Consequence!$CL:$CL,Event_and_Consequence!AF:AF,"",0,1)&lt;&gt;"",_xlfn.XLOOKUP($B53,Event_and_Consequence!$CL:$CL,Event_and_Consequence!AF:AF,"",0,1),""))</f>
        <v/>
      </c>
      <c r="V53" s="184"/>
      <c r="W53" s="184"/>
      <c r="X53" s="179" t="str">
        <f>IF($C53="","",IF(_xlfn.XLOOKUP($B53,Event_and_Consequence!$CL:$CL,Event_and_Consequence!AG:AG,"",0,1)&lt;&gt;"",_xlfn.XLOOKUP($B53,Event_and_Consequence!$CL:$CL,Event_and_Consequence!AG:AG,"",0,1),""))</f>
        <v/>
      </c>
      <c r="Y53" s="179" t="str">
        <f>IF($C53="","",IF(_xlfn.XLOOKUP($B53,Event_and_Consequence!$CL:$CL,Event_and_Consequence!AH:AH,"",0,1)&lt;&gt;"",_xlfn.XLOOKUP($B53,Event_and_Consequence!$CL:$CL,Event_and_Consequence!AH:AH,"",0,1),""))</f>
        <v/>
      </c>
      <c r="Z53" s="179" t="str">
        <f>IF($C53="","",IF(_xlfn.XLOOKUP($B53,Event_and_Consequence!$CL:$CL,Event_and_Consequence!AI:AI,"",0,1)&lt;&gt;"",_xlfn.XLOOKUP($B53,Event_and_Consequence!$CL:$CL,Event_and_Consequence!AI:AI,"",0,1),""))</f>
        <v/>
      </c>
      <c r="AA53" s="179" t="str">
        <f>IF($C53="","",IF(_xlfn.XLOOKUP($B53,Event_and_Consequence!$CL:$CL,Event_and_Consequence!AJ:AJ,"",0,1)&lt;&gt;"",_xlfn.XLOOKUP($B53,Event_and_Consequence!$CL:$CL,Event_and_Consequence!AJ:AJ,"",0,1),""))</f>
        <v/>
      </c>
      <c r="AB53" s="184"/>
    </row>
    <row r="54" spans="1:28" s="176" customFormat="1" ht="12" x14ac:dyDescent="0.25">
      <c r="A54" s="188"/>
      <c r="B54" s="188">
        <v>52</v>
      </c>
      <c r="C54" s="178" t="str">
        <f>_xlfn.XLOOKUP($B54,Event_and_Consequence!$CL:$CL,Event_and_Consequence!B:B,"",0,1)</f>
        <v/>
      </c>
      <c r="D54" s="179" t="str">
        <f>IF($C54="","",_xlfn.XLOOKUP(C54,Facility_Information!B:B,Facility_Information!O:O,,0,1))</f>
        <v/>
      </c>
      <c r="E54" s="180" t="str">
        <f>IF($C54="","",_xlfn.XLOOKUP($B54,Event_and_Consequence!$CL:$CL,Event_and_Consequence!G:G,"",0,1))</f>
        <v/>
      </c>
      <c r="F54" s="181" t="str">
        <f>IF($C54="","",_xlfn.XLOOKUP($B54,Event_and_Consequence!$CL:$CL,Event_and_Consequence!H:H,"",0,1))</f>
        <v/>
      </c>
      <c r="G54" s="184"/>
      <c r="H54" s="184"/>
      <c r="I54" s="184"/>
      <c r="J54" s="179" t="str">
        <f>IF($C54="","",_xlfn.XLOOKUP($B54,Event_and_Consequence!$CL:$CL,Event_and_Consequence!I:I,"",0,1))</f>
        <v/>
      </c>
      <c r="K54" s="184"/>
      <c r="L54" s="179" t="str">
        <f>IF($C54="","",IF(_xlfn.XLOOKUP($B54,Event_and_Consequence!$CL:$CL,Event_and_Consequence!Y:Y,"",0,1)&lt;&gt;"",_xlfn.XLOOKUP($B54,Event_and_Consequence!$CL:$CL,Event_and_Consequence!Y:Y,"",0,1),""))</f>
        <v/>
      </c>
      <c r="M54" s="179" t="str">
        <f>IF($C54="","",IF(_xlfn.XLOOKUP($B54,Event_and_Consequence!$CL:$CL,Event_and_Consequence!Z:Z,"",0,1)&lt;&gt;"",_xlfn.XLOOKUP($B54,Event_and_Consequence!$CL:$CL,Event_and_Consequence!Z:Z,"",0,1),""))</f>
        <v/>
      </c>
      <c r="N54" s="179" t="str">
        <f>IF($C54="","",IF(_xlfn.XLOOKUP($B54,Event_and_Consequence!$CL:$CL,Event_and_Consequence!AA:AA,"",0,1)&lt;&gt;"",_xlfn.XLOOKUP($B54,Event_and_Consequence!$CL:$CL,Event_and_Consequence!AA:AA,"",0,1),""))</f>
        <v/>
      </c>
      <c r="O54" s="179" t="str">
        <f>IF($C54="","",IF(_xlfn.XLOOKUP($B54,Event_and_Consequence!$CL:$CL,Event_and_Consequence!AB:AB,"",0,1)&lt;&gt;"",_xlfn.XLOOKUP($B54,Event_and_Consequence!$CL:$CL,Event_and_Consequence!AB:AB,"",0,1),""))</f>
        <v/>
      </c>
      <c r="P54" s="184"/>
      <c r="Q54" s="184"/>
      <c r="R54" s="179" t="str">
        <f>IF($C54="","",IF(_xlfn.XLOOKUP($B54,Event_and_Consequence!$CL:$CL,Event_and_Consequence!AC:AC,"",0,1)&lt;&gt;"",_xlfn.XLOOKUP($B54,Event_and_Consequence!$CL:$CL,Event_and_Consequence!AC:AC,"",0,1),""))</f>
        <v/>
      </c>
      <c r="S54" s="179" t="str">
        <f>IF($C54="","",IF(_xlfn.XLOOKUP($B54,Event_and_Consequence!$CL:$CL,Event_and_Consequence!AD:AD,"",0,1)&lt;&gt;"",_xlfn.XLOOKUP($B54,Event_and_Consequence!$CL:$CL,Event_and_Consequence!AD:AD,"",0,1),""))</f>
        <v/>
      </c>
      <c r="T54" s="179" t="str">
        <f>IF($C54="","",IF(_xlfn.XLOOKUP($B54,Event_and_Consequence!$CL:$CL,Event_and_Consequence!AE:AE,"",0,1)&lt;&gt;"",_xlfn.XLOOKUP($B54,Event_and_Consequence!$CL:$CL,Event_and_Consequence!AE:AE,"",0,1),""))</f>
        <v/>
      </c>
      <c r="U54" s="179" t="str">
        <f>IF($C54="","",IF(_xlfn.XLOOKUP($B54,Event_and_Consequence!$CL:$CL,Event_and_Consequence!AF:AF,"",0,1)&lt;&gt;"",_xlfn.XLOOKUP($B54,Event_and_Consequence!$CL:$CL,Event_and_Consequence!AF:AF,"",0,1),""))</f>
        <v/>
      </c>
      <c r="V54" s="184"/>
      <c r="W54" s="184"/>
      <c r="X54" s="179" t="str">
        <f>IF($C54="","",IF(_xlfn.XLOOKUP($B54,Event_and_Consequence!$CL:$CL,Event_and_Consequence!AG:AG,"",0,1)&lt;&gt;"",_xlfn.XLOOKUP($B54,Event_and_Consequence!$CL:$CL,Event_and_Consequence!AG:AG,"",0,1),""))</f>
        <v/>
      </c>
      <c r="Y54" s="179" t="str">
        <f>IF($C54="","",IF(_xlfn.XLOOKUP($B54,Event_and_Consequence!$CL:$CL,Event_and_Consequence!AH:AH,"",0,1)&lt;&gt;"",_xlfn.XLOOKUP($B54,Event_and_Consequence!$CL:$CL,Event_and_Consequence!AH:AH,"",0,1),""))</f>
        <v/>
      </c>
      <c r="Z54" s="179" t="str">
        <f>IF($C54="","",IF(_xlfn.XLOOKUP($B54,Event_and_Consequence!$CL:$CL,Event_and_Consequence!AI:AI,"",0,1)&lt;&gt;"",_xlfn.XLOOKUP($B54,Event_and_Consequence!$CL:$CL,Event_and_Consequence!AI:AI,"",0,1),""))</f>
        <v/>
      </c>
      <c r="AA54" s="179" t="str">
        <f>IF($C54="","",IF(_xlfn.XLOOKUP($B54,Event_and_Consequence!$CL:$CL,Event_and_Consequence!AJ:AJ,"",0,1)&lt;&gt;"",_xlfn.XLOOKUP($B54,Event_and_Consequence!$CL:$CL,Event_and_Consequence!AJ:AJ,"",0,1),""))</f>
        <v/>
      </c>
      <c r="AB54" s="184"/>
    </row>
    <row r="55" spans="1:28" s="176" customFormat="1" ht="12" x14ac:dyDescent="0.25">
      <c r="A55" s="188"/>
      <c r="B55" s="188">
        <v>53</v>
      </c>
      <c r="C55" s="178" t="str">
        <f>_xlfn.XLOOKUP($B55,Event_and_Consequence!$CL:$CL,Event_and_Consequence!B:B,"",0,1)</f>
        <v/>
      </c>
      <c r="D55" s="179" t="str">
        <f>IF($C55="","",_xlfn.XLOOKUP(C55,Facility_Information!B:B,Facility_Information!O:O,,0,1))</f>
        <v/>
      </c>
      <c r="E55" s="180" t="str">
        <f>IF($C55="","",_xlfn.XLOOKUP($B55,Event_and_Consequence!$CL:$CL,Event_and_Consequence!G:G,"",0,1))</f>
        <v/>
      </c>
      <c r="F55" s="181" t="str">
        <f>IF($C55="","",_xlfn.XLOOKUP($B55,Event_and_Consequence!$CL:$CL,Event_and_Consequence!H:H,"",0,1))</f>
        <v/>
      </c>
      <c r="G55" s="184"/>
      <c r="H55" s="184"/>
      <c r="I55" s="184"/>
      <c r="J55" s="179" t="str">
        <f>IF($C55="","",_xlfn.XLOOKUP($B55,Event_and_Consequence!$CL:$CL,Event_and_Consequence!I:I,"",0,1))</f>
        <v/>
      </c>
      <c r="K55" s="184"/>
      <c r="L55" s="179" t="str">
        <f>IF($C55="","",IF(_xlfn.XLOOKUP($B55,Event_and_Consequence!$CL:$CL,Event_and_Consequence!Y:Y,"",0,1)&lt;&gt;"",_xlfn.XLOOKUP($B55,Event_and_Consequence!$CL:$CL,Event_and_Consequence!Y:Y,"",0,1),""))</f>
        <v/>
      </c>
      <c r="M55" s="179" t="str">
        <f>IF($C55="","",IF(_xlfn.XLOOKUP($B55,Event_and_Consequence!$CL:$CL,Event_and_Consequence!Z:Z,"",0,1)&lt;&gt;"",_xlfn.XLOOKUP($B55,Event_and_Consequence!$CL:$CL,Event_and_Consequence!Z:Z,"",0,1),""))</f>
        <v/>
      </c>
      <c r="N55" s="179" t="str">
        <f>IF($C55="","",IF(_xlfn.XLOOKUP($B55,Event_and_Consequence!$CL:$CL,Event_and_Consequence!AA:AA,"",0,1)&lt;&gt;"",_xlfn.XLOOKUP($B55,Event_and_Consequence!$CL:$CL,Event_and_Consequence!AA:AA,"",0,1),""))</f>
        <v/>
      </c>
      <c r="O55" s="179" t="str">
        <f>IF($C55="","",IF(_xlfn.XLOOKUP($B55,Event_and_Consequence!$CL:$CL,Event_and_Consequence!AB:AB,"",0,1)&lt;&gt;"",_xlfn.XLOOKUP($B55,Event_and_Consequence!$CL:$CL,Event_and_Consequence!AB:AB,"",0,1),""))</f>
        <v/>
      </c>
      <c r="P55" s="184"/>
      <c r="Q55" s="184"/>
      <c r="R55" s="179" t="str">
        <f>IF($C55="","",IF(_xlfn.XLOOKUP($B55,Event_and_Consequence!$CL:$CL,Event_and_Consequence!AC:AC,"",0,1)&lt;&gt;"",_xlfn.XLOOKUP($B55,Event_and_Consequence!$CL:$CL,Event_and_Consequence!AC:AC,"",0,1),""))</f>
        <v/>
      </c>
      <c r="S55" s="179" t="str">
        <f>IF($C55="","",IF(_xlfn.XLOOKUP($B55,Event_and_Consequence!$CL:$CL,Event_and_Consequence!AD:AD,"",0,1)&lt;&gt;"",_xlfn.XLOOKUP($B55,Event_and_Consequence!$CL:$CL,Event_and_Consequence!AD:AD,"",0,1),""))</f>
        <v/>
      </c>
      <c r="T55" s="179" t="str">
        <f>IF($C55="","",IF(_xlfn.XLOOKUP($B55,Event_and_Consequence!$CL:$CL,Event_and_Consequence!AE:AE,"",0,1)&lt;&gt;"",_xlfn.XLOOKUP($B55,Event_and_Consequence!$CL:$CL,Event_and_Consequence!AE:AE,"",0,1),""))</f>
        <v/>
      </c>
      <c r="U55" s="179" t="str">
        <f>IF($C55="","",IF(_xlfn.XLOOKUP($B55,Event_and_Consequence!$CL:$CL,Event_and_Consequence!AF:AF,"",0,1)&lt;&gt;"",_xlfn.XLOOKUP($B55,Event_and_Consequence!$CL:$CL,Event_and_Consequence!AF:AF,"",0,1),""))</f>
        <v/>
      </c>
      <c r="V55" s="184"/>
      <c r="W55" s="184"/>
      <c r="X55" s="179" t="str">
        <f>IF($C55="","",IF(_xlfn.XLOOKUP($B55,Event_and_Consequence!$CL:$CL,Event_and_Consequence!AG:AG,"",0,1)&lt;&gt;"",_xlfn.XLOOKUP($B55,Event_and_Consequence!$CL:$CL,Event_and_Consequence!AG:AG,"",0,1),""))</f>
        <v/>
      </c>
      <c r="Y55" s="179" t="str">
        <f>IF($C55="","",IF(_xlfn.XLOOKUP($B55,Event_and_Consequence!$CL:$CL,Event_and_Consequence!AH:AH,"",0,1)&lt;&gt;"",_xlfn.XLOOKUP($B55,Event_and_Consequence!$CL:$CL,Event_and_Consequence!AH:AH,"",0,1),""))</f>
        <v/>
      </c>
      <c r="Z55" s="179" t="str">
        <f>IF($C55="","",IF(_xlfn.XLOOKUP($B55,Event_and_Consequence!$CL:$CL,Event_and_Consequence!AI:AI,"",0,1)&lt;&gt;"",_xlfn.XLOOKUP($B55,Event_and_Consequence!$CL:$CL,Event_and_Consequence!AI:AI,"",0,1),""))</f>
        <v/>
      </c>
      <c r="AA55" s="179" t="str">
        <f>IF($C55="","",IF(_xlfn.XLOOKUP($B55,Event_and_Consequence!$CL:$CL,Event_and_Consequence!AJ:AJ,"",0,1)&lt;&gt;"",_xlfn.XLOOKUP($B55,Event_and_Consequence!$CL:$CL,Event_and_Consequence!AJ:AJ,"",0,1),""))</f>
        <v/>
      </c>
      <c r="AB55" s="184"/>
    </row>
    <row r="56" spans="1:28" s="176" customFormat="1" ht="12" x14ac:dyDescent="0.25">
      <c r="A56" s="188"/>
      <c r="B56" s="188">
        <v>54</v>
      </c>
      <c r="C56" s="178" t="str">
        <f>_xlfn.XLOOKUP($B56,Event_and_Consequence!$CL:$CL,Event_and_Consequence!B:B,"",0,1)</f>
        <v/>
      </c>
      <c r="D56" s="179" t="str">
        <f>IF($C56="","",_xlfn.XLOOKUP(C56,Facility_Information!B:B,Facility_Information!O:O,,0,1))</f>
        <v/>
      </c>
      <c r="E56" s="180" t="str">
        <f>IF($C56="","",_xlfn.XLOOKUP($B56,Event_and_Consequence!$CL:$CL,Event_and_Consequence!G:G,"",0,1))</f>
        <v/>
      </c>
      <c r="F56" s="181" t="str">
        <f>IF($C56="","",_xlfn.XLOOKUP($B56,Event_and_Consequence!$CL:$CL,Event_and_Consequence!H:H,"",0,1))</f>
        <v/>
      </c>
      <c r="G56" s="184"/>
      <c r="H56" s="184"/>
      <c r="I56" s="184"/>
      <c r="J56" s="179" t="str">
        <f>IF($C56="","",_xlfn.XLOOKUP($B56,Event_and_Consequence!$CL:$CL,Event_and_Consequence!I:I,"",0,1))</f>
        <v/>
      </c>
      <c r="K56" s="184"/>
      <c r="L56" s="179" t="str">
        <f>IF($C56="","",IF(_xlfn.XLOOKUP($B56,Event_and_Consequence!$CL:$CL,Event_and_Consequence!Y:Y,"",0,1)&lt;&gt;"",_xlfn.XLOOKUP($B56,Event_and_Consequence!$CL:$CL,Event_and_Consequence!Y:Y,"",0,1),""))</f>
        <v/>
      </c>
      <c r="M56" s="179" t="str">
        <f>IF($C56="","",IF(_xlfn.XLOOKUP($B56,Event_and_Consequence!$CL:$CL,Event_and_Consequence!Z:Z,"",0,1)&lt;&gt;"",_xlfn.XLOOKUP($B56,Event_and_Consequence!$CL:$CL,Event_and_Consequence!Z:Z,"",0,1),""))</f>
        <v/>
      </c>
      <c r="N56" s="179" t="str">
        <f>IF($C56="","",IF(_xlfn.XLOOKUP($B56,Event_and_Consequence!$CL:$CL,Event_and_Consequence!AA:AA,"",0,1)&lt;&gt;"",_xlfn.XLOOKUP($B56,Event_and_Consequence!$CL:$CL,Event_and_Consequence!AA:AA,"",0,1),""))</f>
        <v/>
      </c>
      <c r="O56" s="179" t="str">
        <f>IF($C56="","",IF(_xlfn.XLOOKUP($B56,Event_and_Consequence!$CL:$CL,Event_and_Consequence!AB:AB,"",0,1)&lt;&gt;"",_xlfn.XLOOKUP($B56,Event_and_Consequence!$CL:$CL,Event_and_Consequence!AB:AB,"",0,1),""))</f>
        <v/>
      </c>
      <c r="P56" s="184"/>
      <c r="Q56" s="184"/>
      <c r="R56" s="179" t="str">
        <f>IF($C56="","",IF(_xlfn.XLOOKUP($B56,Event_and_Consequence!$CL:$CL,Event_and_Consequence!AC:AC,"",0,1)&lt;&gt;"",_xlfn.XLOOKUP($B56,Event_and_Consequence!$CL:$CL,Event_and_Consequence!AC:AC,"",0,1),""))</f>
        <v/>
      </c>
      <c r="S56" s="179" t="str">
        <f>IF($C56="","",IF(_xlfn.XLOOKUP($B56,Event_and_Consequence!$CL:$CL,Event_and_Consequence!AD:AD,"",0,1)&lt;&gt;"",_xlfn.XLOOKUP($B56,Event_and_Consequence!$CL:$CL,Event_and_Consequence!AD:AD,"",0,1),""))</f>
        <v/>
      </c>
      <c r="T56" s="179" t="str">
        <f>IF($C56="","",IF(_xlfn.XLOOKUP($B56,Event_and_Consequence!$CL:$CL,Event_and_Consequence!AE:AE,"",0,1)&lt;&gt;"",_xlfn.XLOOKUP($B56,Event_and_Consequence!$CL:$CL,Event_and_Consequence!AE:AE,"",0,1),""))</f>
        <v/>
      </c>
      <c r="U56" s="179" t="str">
        <f>IF($C56="","",IF(_xlfn.XLOOKUP($B56,Event_and_Consequence!$CL:$CL,Event_and_Consequence!AF:AF,"",0,1)&lt;&gt;"",_xlfn.XLOOKUP($B56,Event_and_Consequence!$CL:$CL,Event_and_Consequence!AF:AF,"",0,1),""))</f>
        <v/>
      </c>
      <c r="V56" s="184"/>
      <c r="W56" s="184"/>
      <c r="X56" s="179" t="str">
        <f>IF($C56="","",IF(_xlfn.XLOOKUP($B56,Event_and_Consequence!$CL:$CL,Event_and_Consequence!AG:AG,"",0,1)&lt;&gt;"",_xlfn.XLOOKUP($B56,Event_and_Consequence!$CL:$CL,Event_and_Consequence!AG:AG,"",0,1),""))</f>
        <v/>
      </c>
      <c r="Y56" s="179" t="str">
        <f>IF($C56="","",IF(_xlfn.XLOOKUP($B56,Event_and_Consequence!$CL:$CL,Event_and_Consequence!AH:AH,"",0,1)&lt;&gt;"",_xlfn.XLOOKUP($B56,Event_and_Consequence!$CL:$CL,Event_and_Consequence!AH:AH,"",0,1),""))</f>
        <v/>
      </c>
      <c r="Z56" s="179" t="str">
        <f>IF($C56="","",IF(_xlfn.XLOOKUP($B56,Event_and_Consequence!$CL:$CL,Event_and_Consequence!AI:AI,"",0,1)&lt;&gt;"",_xlfn.XLOOKUP($B56,Event_and_Consequence!$CL:$CL,Event_and_Consequence!AI:AI,"",0,1),""))</f>
        <v/>
      </c>
      <c r="AA56" s="179" t="str">
        <f>IF($C56="","",IF(_xlfn.XLOOKUP($B56,Event_and_Consequence!$CL:$CL,Event_and_Consequence!AJ:AJ,"",0,1)&lt;&gt;"",_xlfn.XLOOKUP($B56,Event_and_Consequence!$CL:$CL,Event_and_Consequence!AJ:AJ,"",0,1),""))</f>
        <v/>
      </c>
      <c r="AB56" s="184"/>
    </row>
    <row r="57" spans="1:28" s="176" customFormat="1" ht="12" x14ac:dyDescent="0.25">
      <c r="A57" s="188"/>
      <c r="B57" s="188">
        <v>55</v>
      </c>
      <c r="C57" s="178" t="str">
        <f>_xlfn.XLOOKUP($B57,Event_and_Consequence!$CL:$CL,Event_and_Consequence!B:B,"",0,1)</f>
        <v/>
      </c>
      <c r="D57" s="179" t="str">
        <f>IF($C57="","",_xlfn.XLOOKUP(C57,Facility_Information!B:B,Facility_Information!O:O,,0,1))</f>
        <v/>
      </c>
      <c r="E57" s="180" t="str">
        <f>IF($C57="","",_xlfn.XLOOKUP($B57,Event_and_Consequence!$CL:$CL,Event_and_Consequence!G:G,"",0,1))</f>
        <v/>
      </c>
      <c r="F57" s="181" t="str">
        <f>IF($C57="","",_xlfn.XLOOKUP($B57,Event_and_Consequence!$CL:$CL,Event_and_Consequence!H:H,"",0,1))</f>
        <v/>
      </c>
      <c r="G57" s="184"/>
      <c r="H57" s="184"/>
      <c r="I57" s="184"/>
      <c r="J57" s="179" t="str">
        <f>IF($C57="","",_xlfn.XLOOKUP($B57,Event_and_Consequence!$CL:$CL,Event_and_Consequence!I:I,"",0,1))</f>
        <v/>
      </c>
      <c r="K57" s="184"/>
      <c r="L57" s="179" t="str">
        <f>IF($C57="","",IF(_xlfn.XLOOKUP($B57,Event_and_Consequence!$CL:$CL,Event_and_Consequence!Y:Y,"",0,1)&lt;&gt;"",_xlfn.XLOOKUP($B57,Event_and_Consequence!$CL:$CL,Event_and_Consequence!Y:Y,"",0,1),""))</f>
        <v/>
      </c>
      <c r="M57" s="179" t="str">
        <f>IF($C57="","",IF(_xlfn.XLOOKUP($B57,Event_and_Consequence!$CL:$CL,Event_and_Consequence!Z:Z,"",0,1)&lt;&gt;"",_xlfn.XLOOKUP($B57,Event_and_Consequence!$CL:$CL,Event_and_Consequence!Z:Z,"",0,1),""))</f>
        <v/>
      </c>
      <c r="N57" s="179" t="str">
        <f>IF($C57="","",IF(_xlfn.XLOOKUP($B57,Event_and_Consequence!$CL:$CL,Event_and_Consequence!AA:AA,"",0,1)&lt;&gt;"",_xlfn.XLOOKUP($B57,Event_and_Consequence!$CL:$CL,Event_and_Consequence!AA:AA,"",0,1),""))</f>
        <v/>
      </c>
      <c r="O57" s="179" t="str">
        <f>IF($C57="","",IF(_xlfn.XLOOKUP($B57,Event_and_Consequence!$CL:$CL,Event_and_Consequence!AB:AB,"",0,1)&lt;&gt;"",_xlfn.XLOOKUP($B57,Event_and_Consequence!$CL:$CL,Event_and_Consequence!AB:AB,"",0,1),""))</f>
        <v/>
      </c>
      <c r="P57" s="184"/>
      <c r="Q57" s="184"/>
      <c r="R57" s="179" t="str">
        <f>IF($C57="","",IF(_xlfn.XLOOKUP($B57,Event_and_Consequence!$CL:$CL,Event_and_Consequence!AC:AC,"",0,1)&lt;&gt;"",_xlfn.XLOOKUP($B57,Event_and_Consequence!$CL:$CL,Event_and_Consequence!AC:AC,"",0,1),""))</f>
        <v/>
      </c>
      <c r="S57" s="179" t="str">
        <f>IF($C57="","",IF(_xlfn.XLOOKUP($B57,Event_and_Consequence!$CL:$CL,Event_and_Consequence!AD:AD,"",0,1)&lt;&gt;"",_xlfn.XLOOKUP($B57,Event_and_Consequence!$CL:$CL,Event_and_Consequence!AD:AD,"",0,1),""))</f>
        <v/>
      </c>
      <c r="T57" s="179" t="str">
        <f>IF($C57="","",IF(_xlfn.XLOOKUP($B57,Event_and_Consequence!$CL:$CL,Event_and_Consequence!AE:AE,"",0,1)&lt;&gt;"",_xlfn.XLOOKUP($B57,Event_and_Consequence!$CL:$CL,Event_and_Consequence!AE:AE,"",0,1),""))</f>
        <v/>
      </c>
      <c r="U57" s="179" t="str">
        <f>IF($C57="","",IF(_xlfn.XLOOKUP($B57,Event_and_Consequence!$CL:$CL,Event_and_Consequence!AF:AF,"",0,1)&lt;&gt;"",_xlfn.XLOOKUP($B57,Event_and_Consequence!$CL:$CL,Event_and_Consequence!AF:AF,"",0,1),""))</f>
        <v/>
      </c>
      <c r="V57" s="184"/>
      <c r="W57" s="184"/>
      <c r="X57" s="179" t="str">
        <f>IF($C57="","",IF(_xlfn.XLOOKUP($B57,Event_and_Consequence!$CL:$CL,Event_and_Consequence!AG:AG,"",0,1)&lt;&gt;"",_xlfn.XLOOKUP($B57,Event_and_Consequence!$CL:$CL,Event_and_Consequence!AG:AG,"",0,1),""))</f>
        <v/>
      </c>
      <c r="Y57" s="179" t="str">
        <f>IF($C57="","",IF(_xlfn.XLOOKUP($B57,Event_and_Consequence!$CL:$CL,Event_and_Consequence!AH:AH,"",0,1)&lt;&gt;"",_xlfn.XLOOKUP($B57,Event_and_Consequence!$CL:$CL,Event_and_Consequence!AH:AH,"",0,1),""))</f>
        <v/>
      </c>
      <c r="Z57" s="179" t="str">
        <f>IF($C57="","",IF(_xlfn.XLOOKUP($B57,Event_and_Consequence!$CL:$CL,Event_and_Consequence!AI:AI,"",0,1)&lt;&gt;"",_xlfn.XLOOKUP($B57,Event_and_Consequence!$CL:$CL,Event_and_Consequence!AI:AI,"",0,1),""))</f>
        <v/>
      </c>
      <c r="AA57" s="179" t="str">
        <f>IF($C57="","",IF(_xlfn.XLOOKUP($B57,Event_and_Consequence!$CL:$CL,Event_and_Consequence!AJ:AJ,"",0,1)&lt;&gt;"",_xlfn.XLOOKUP($B57,Event_and_Consequence!$CL:$CL,Event_and_Consequence!AJ:AJ,"",0,1),""))</f>
        <v/>
      </c>
      <c r="AB57" s="184"/>
    </row>
    <row r="58" spans="1:28" s="176" customFormat="1" ht="12" x14ac:dyDescent="0.25">
      <c r="A58" s="188"/>
      <c r="B58" s="188">
        <v>56</v>
      </c>
      <c r="C58" s="178" t="str">
        <f>_xlfn.XLOOKUP($B58,Event_and_Consequence!$CL:$CL,Event_and_Consequence!B:B,"",0,1)</f>
        <v/>
      </c>
      <c r="D58" s="179" t="str">
        <f>IF($C58="","",_xlfn.XLOOKUP(C58,Facility_Information!B:B,Facility_Information!O:O,,0,1))</f>
        <v/>
      </c>
      <c r="E58" s="180" t="str">
        <f>IF($C58="","",_xlfn.XLOOKUP($B58,Event_and_Consequence!$CL:$CL,Event_and_Consequence!G:G,"",0,1))</f>
        <v/>
      </c>
      <c r="F58" s="181" t="str">
        <f>IF($C58="","",_xlfn.XLOOKUP($B58,Event_and_Consequence!$CL:$CL,Event_and_Consequence!H:H,"",0,1))</f>
        <v/>
      </c>
      <c r="G58" s="184"/>
      <c r="H58" s="184"/>
      <c r="I58" s="184"/>
      <c r="J58" s="179" t="str">
        <f>IF($C58="","",_xlfn.XLOOKUP($B58,Event_and_Consequence!$CL:$CL,Event_and_Consequence!I:I,"",0,1))</f>
        <v/>
      </c>
      <c r="K58" s="184"/>
      <c r="L58" s="179" t="str">
        <f>IF($C58="","",IF(_xlfn.XLOOKUP($B58,Event_and_Consequence!$CL:$CL,Event_and_Consequence!Y:Y,"",0,1)&lt;&gt;"",_xlfn.XLOOKUP($B58,Event_and_Consequence!$CL:$CL,Event_and_Consequence!Y:Y,"",0,1),""))</f>
        <v/>
      </c>
      <c r="M58" s="179" t="str">
        <f>IF($C58="","",IF(_xlfn.XLOOKUP($B58,Event_and_Consequence!$CL:$CL,Event_and_Consequence!Z:Z,"",0,1)&lt;&gt;"",_xlfn.XLOOKUP($B58,Event_and_Consequence!$CL:$CL,Event_and_Consequence!Z:Z,"",0,1),""))</f>
        <v/>
      </c>
      <c r="N58" s="179" t="str">
        <f>IF($C58="","",IF(_xlfn.XLOOKUP($B58,Event_and_Consequence!$CL:$CL,Event_and_Consequence!AA:AA,"",0,1)&lt;&gt;"",_xlfn.XLOOKUP($B58,Event_and_Consequence!$CL:$CL,Event_and_Consequence!AA:AA,"",0,1),""))</f>
        <v/>
      </c>
      <c r="O58" s="179" t="str">
        <f>IF($C58="","",IF(_xlfn.XLOOKUP($B58,Event_and_Consequence!$CL:$CL,Event_and_Consequence!AB:AB,"",0,1)&lt;&gt;"",_xlfn.XLOOKUP($B58,Event_and_Consequence!$CL:$CL,Event_and_Consequence!AB:AB,"",0,1),""))</f>
        <v/>
      </c>
      <c r="P58" s="184"/>
      <c r="Q58" s="184"/>
      <c r="R58" s="179" t="str">
        <f>IF($C58="","",IF(_xlfn.XLOOKUP($B58,Event_and_Consequence!$CL:$CL,Event_and_Consequence!AC:AC,"",0,1)&lt;&gt;"",_xlfn.XLOOKUP($B58,Event_and_Consequence!$CL:$CL,Event_and_Consequence!AC:AC,"",0,1),""))</f>
        <v/>
      </c>
      <c r="S58" s="179" t="str">
        <f>IF($C58="","",IF(_xlfn.XLOOKUP($B58,Event_and_Consequence!$CL:$CL,Event_and_Consequence!AD:AD,"",0,1)&lt;&gt;"",_xlfn.XLOOKUP($B58,Event_and_Consequence!$CL:$CL,Event_and_Consequence!AD:AD,"",0,1),""))</f>
        <v/>
      </c>
      <c r="T58" s="179" t="str">
        <f>IF($C58="","",IF(_xlfn.XLOOKUP($B58,Event_and_Consequence!$CL:$CL,Event_and_Consequence!AE:AE,"",0,1)&lt;&gt;"",_xlfn.XLOOKUP($B58,Event_and_Consequence!$CL:$CL,Event_and_Consequence!AE:AE,"",0,1),""))</f>
        <v/>
      </c>
      <c r="U58" s="179" t="str">
        <f>IF($C58="","",IF(_xlfn.XLOOKUP($B58,Event_and_Consequence!$CL:$CL,Event_and_Consequence!AF:AF,"",0,1)&lt;&gt;"",_xlfn.XLOOKUP($B58,Event_and_Consequence!$CL:$CL,Event_and_Consequence!AF:AF,"",0,1),""))</f>
        <v/>
      </c>
      <c r="V58" s="184"/>
      <c r="W58" s="184"/>
      <c r="X58" s="179" t="str">
        <f>IF($C58="","",IF(_xlfn.XLOOKUP($B58,Event_and_Consequence!$CL:$CL,Event_and_Consequence!AG:AG,"",0,1)&lt;&gt;"",_xlfn.XLOOKUP($B58,Event_and_Consequence!$CL:$CL,Event_and_Consequence!AG:AG,"",0,1),""))</f>
        <v/>
      </c>
      <c r="Y58" s="179" t="str">
        <f>IF($C58="","",IF(_xlfn.XLOOKUP($B58,Event_and_Consequence!$CL:$CL,Event_and_Consequence!AH:AH,"",0,1)&lt;&gt;"",_xlfn.XLOOKUP($B58,Event_and_Consequence!$CL:$CL,Event_and_Consequence!AH:AH,"",0,1),""))</f>
        <v/>
      </c>
      <c r="Z58" s="179" t="str">
        <f>IF($C58="","",IF(_xlfn.XLOOKUP($B58,Event_and_Consequence!$CL:$CL,Event_and_Consequence!AI:AI,"",0,1)&lt;&gt;"",_xlfn.XLOOKUP($B58,Event_and_Consequence!$CL:$CL,Event_and_Consequence!AI:AI,"",0,1),""))</f>
        <v/>
      </c>
      <c r="AA58" s="179" t="str">
        <f>IF($C58="","",IF(_xlfn.XLOOKUP($B58,Event_and_Consequence!$CL:$CL,Event_and_Consequence!AJ:AJ,"",0,1)&lt;&gt;"",_xlfn.XLOOKUP($B58,Event_and_Consequence!$CL:$CL,Event_and_Consequence!AJ:AJ,"",0,1),""))</f>
        <v/>
      </c>
      <c r="AB58" s="184"/>
    </row>
    <row r="59" spans="1:28" s="176" customFormat="1" ht="12" x14ac:dyDescent="0.25">
      <c r="A59" s="188"/>
      <c r="B59" s="188">
        <v>57</v>
      </c>
      <c r="C59" s="178" t="str">
        <f>_xlfn.XLOOKUP($B59,Event_and_Consequence!$CL:$CL,Event_and_Consequence!B:B,"",0,1)</f>
        <v/>
      </c>
      <c r="D59" s="179" t="str">
        <f>IF($C59="","",_xlfn.XLOOKUP(C59,Facility_Information!B:B,Facility_Information!O:O,,0,1))</f>
        <v/>
      </c>
      <c r="E59" s="180" t="str">
        <f>IF($C59="","",_xlfn.XLOOKUP($B59,Event_and_Consequence!$CL:$CL,Event_and_Consequence!G:G,"",0,1))</f>
        <v/>
      </c>
      <c r="F59" s="181" t="str">
        <f>IF($C59="","",_xlfn.XLOOKUP($B59,Event_and_Consequence!$CL:$CL,Event_and_Consequence!H:H,"",0,1))</f>
        <v/>
      </c>
      <c r="G59" s="184"/>
      <c r="H59" s="184"/>
      <c r="I59" s="184"/>
      <c r="J59" s="179" t="str">
        <f>IF($C59="","",_xlfn.XLOOKUP($B59,Event_and_Consequence!$CL:$CL,Event_and_Consequence!I:I,"",0,1))</f>
        <v/>
      </c>
      <c r="K59" s="184"/>
      <c r="L59" s="179" t="str">
        <f>IF($C59="","",IF(_xlfn.XLOOKUP($B59,Event_and_Consequence!$CL:$CL,Event_and_Consequence!Y:Y,"",0,1)&lt;&gt;"",_xlfn.XLOOKUP($B59,Event_and_Consequence!$CL:$CL,Event_and_Consequence!Y:Y,"",0,1),""))</f>
        <v/>
      </c>
      <c r="M59" s="179" t="str">
        <f>IF($C59="","",IF(_xlfn.XLOOKUP($B59,Event_and_Consequence!$CL:$CL,Event_and_Consequence!Z:Z,"",0,1)&lt;&gt;"",_xlfn.XLOOKUP($B59,Event_and_Consequence!$CL:$CL,Event_and_Consequence!Z:Z,"",0,1),""))</f>
        <v/>
      </c>
      <c r="N59" s="179" t="str">
        <f>IF($C59="","",IF(_xlfn.XLOOKUP($B59,Event_and_Consequence!$CL:$CL,Event_and_Consequence!AA:AA,"",0,1)&lt;&gt;"",_xlfn.XLOOKUP($B59,Event_and_Consequence!$CL:$CL,Event_and_Consequence!AA:AA,"",0,1),""))</f>
        <v/>
      </c>
      <c r="O59" s="179" t="str">
        <f>IF($C59="","",IF(_xlfn.XLOOKUP($B59,Event_and_Consequence!$CL:$CL,Event_and_Consequence!AB:AB,"",0,1)&lt;&gt;"",_xlfn.XLOOKUP($B59,Event_and_Consequence!$CL:$CL,Event_and_Consequence!AB:AB,"",0,1),""))</f>
        <v/>
      </c>
      <c r="P59" s="184"/>
      <c r="Q59" s="184"/>
      <c r="R59" s="179" t="str">
        <f>IF($C59="","",IF(_xlfn.XLOOKUP($B59,Event_and_Consequence!$CL:$CL,Event_and_Consequence!AC:AC,"",0,1)&lt;&gt;"",_xlfn.XLOOKUP($B59,Event_and_Consequence!$CL:$CL,Event_and_Consequence!AC:AC,"",0,1),""))</f>
        <v/>
      </c>
      <c r="S59" s="179" t="str">
        <f>IF($C59="","",IF(_xlfn.XLOOKUP($B59,Event_and_Consequence!$CL:$CL,Event_and_Consequence!AD:AD,"",0,1)&lt;&gt;"",_xlfn.XLOOKUP($B59,Event_and_Consequence!$CL:$CL,Event_and_Consequence!AD:AD,"",0,1),""))</f>
        <v/>
      </c>
      <c r="T59" s="179" t="str">
        <f>IF($C59="","",IF(_xlfn.XLOOKUP($B59,Event_and_Consequence!$CL:$CL,Event_and_Consequence!AE:AE,"",0,1)&lt;&gt;"",_xlfn.XLOOKUP($B59,Event_and_Consequence!$CL:$CL,Event_and_Consequence!AE:AE,"",0,1),""))</f>
        <v/>
      </c>
      <c r="U59" s="179" t="str">
        <f>IF($C59="","",IF(_xlfn.XLOOKUP($B59,Event_and_Consequence!$CL:$CL,Event_and_Consequence!AF:AF,"",0,1)&lt;&gt;"",_xlfn.XLOOKUP($B59,Event_and_Consequence!$CL:$CL,Event_and_Consequence!AF:AF,"",0,1),""))</f>
        <v/>
      </c>
      <c r="V59" s="184"/>
      <c r="W59" s="184"/>
      <c r="X59" s="179" t="str">
        <f>IF($C59="","",IF(_xlfn.XLOOKUP($B59,Event_and_Consequence!$CL:$CL,Event_and_Consequence!AG:AG,"",0,1)&lt;&gt;"",_xlfn.XLOOKUP($B59,Event_and_Consequence!$CL:$CL,Event_and_Consequence!AG:AG,"",0,1),""))</f>
        <v/>
      </c>
      <c r="Y59" s="179" t="str">
        <f>IF($C59="","",IF(_xlfn.XLOOKUP($B59,Event_and_Consequence!$CL:$CL,Event_and_Consequence!AH:AH,"",0,1)&lt;&gt;"",_xlfn.XLOOKUP($B59,Event_and_Consequence!$CL:$CL,Event_and_Consequence!AH:AH,"",0,1),""))</f>
        <v/>
      </c>
      <c r="Z59" s="179" t="str">
        <f>IF($C59="","",IF(_xlfn.XLOOKUP($B59,Event_and_Consequence!$CL:$CL,Event_and_Consequence!AI:AI,"",0,1)&lt;&gt;"",_xlfn.XLOOKUP($B59,Event_and_Consequence!$CL:$CL,Event_and_Consequence!AI:AI,"",0,1),""))</f>
        <v/>
      </c>
      <c r="AA59" s="179" t="str">
        <f>IF($C59="","",IF(_xlfn.XLOOKUP($B59,Event_and_Consequence!$CL:$CL,Event_and_Consequence!AJ:AJ,"",0,1)&lt;&gt;"",_xlfn.XLOOKUP($B59,Event_and_Consequence!$CL:$CL,Event_and_Consequence!AJ:AJ,"",0,1),""))</f>
        <v/>
      </c>
      <c r="AB59" s="184"/>
    </row>
    <row r="60" spans="1:28" s="176" customFormat="1" ht="12" x14ac:dyDescent="0.25">
      <c r="A60" s="188"/>
      <c r="B60" s="188">
        <v>58</v>
      </c>
      <c r="C60" s="178" t="str">
        <f>_xlfn.XLOOKUP($B60,Event_and_Consequence!$CL:$CL,Event_and_Consequence!B:B,"",0,1)</f>
        <v/>
      </c>
      <c r="D60" s="179" t="str">
        <f>IF($C60="","",_xlfn.XLOOKUP(C60,Facility_Information!B:B,Facility_Information!O:O,,0,1))</f>
        <v/>
      </c>
      <c r="E60" s="180" t="str">
        <f>IF($C60="","",_xlfn.XLOOKUP($B60,Event_and_Consequence!$CL:$CL,Event_and_Consequence!G:G,"",0,1))</f>
        <v/>
      </c>
      <c r="F60" s="181" t="str">
        <f>IF($C60="","",_xlfn.XLOOKUP($B60,Event_and_Consequence!$CL:$CL,Event_and_Consequence!H:H,"",0,1))</f>
        <v/>
      </c>
      <c r="G60" s="184"/>
      <c r="H60" s="184"/>
      <c r="I60" s="184"/>
      <c r="J60" s="179" t="str">
        <f>IF($C60="","",_xlfn.XLOOKUP($B60,Event_and_Consequence!$CL:$CL,Event_and_Consequence!I:I,"",0,1))</f>
        <v/>
      </c>
      <c r="K60" s="184"/>
      <c r="L60" s="179" t="str">
        <f>IF($C60="","",IF(_xlfn.XLOOKUP($B60,Event_and_Consequence!$CL:$CL,Event_and_Consequence!Y:Y,"",0,1)&lt;&gt;"",_xlfn.XLOOKUP($B60,Event_and_Consequence!$CL:$CL,Event_and_Consequence!Y:Y,"",0,1),""))</f>
        <v/>
      </c>
      <c r="M60" s="179" t="str">
        <f>IF($C60="","",IF(_xlfn.XLOOKUP($B60,Event_and_Consequence!$CL:$CL,Event_and_Consequence!Z:Z,"",0,1)&lt;&gt;"",_xlfn.XLOOKUP($B60,Event_and_Consequence!$CL:$CL,Event_and_Consequence!Z:Z,"",0,1),""))</f>
        <v/>
      </c>
      <c r="N60" s="179" t="str">
        <f>IF($C60="","",IF(_xlfn.XLOOKUP($B60,Event_and_Consequence!$CL:$CL,Event_and_Consequence!AA:AA,"",0,1)&lt;&gt;"",_xlfn.XLOOKUP($B60,Event_and_Consequence!$CL:$CL,Event_and_Consequence!AA:AA,"",0,1),""))</f>
        <v/>
      </c>
      <c r="O60" s="179" t="str">
        <f>IF($C60="","",IF(_xlfn.XLOOKUP($B60,Event_and_Consequence!$CL:$CL,Event_and_Consequence!AB:AB,"",0,1)&lt;&gt;"",_xlfn.XLOOKUP($B60,Event_and_Consequence!$CL:$CL,Event_and_Consequence!AB:AB,"",0,1),""))</f>
        <v/>
      </c>
      <c r="P60" s="184"/>
      <c r="Q60" s="184"/>
      <c r="R60" s="179" t="str">
        <f>IF($C60="","",IF(_xlfn.XLOOKUP($B60,Event_and_Consequence!$CL:$CL,Event_and_Consequence!AC:AC,"",0,1)&lt;&gt;"",_xlfn.XLOOKUP($B60,Event_and_Consequence!$CL:$CL,Event_and_Consequence!AC:AC,"",0,1),""))</f>
        <v/>
      </c>
      <c r="S60" s="179" t="str">
        <f>IF($C60="","",IF(_xlfn.XLOOKUP($B60,Event_and_Consequence!$CL:$CL,Event_and_Consequence!AD:AD,"",0,1)&lt;&gt;"",_xlfn.XLOOKUP($B60,Event_and_Consequence!$CL:$CL,Event_and_Consequence!AD:AD,"",0,1),""))</f>
        <v/>
      </c>
      <c r="T60" s="179" t="str">
        <f>IF($C60="","",IF(_xlfn.XLOOKUP($B60,Event_and_Consequence!$CL:$CL,Event_and_Consequence!AE:AE,"",0,1)&lt;&gt;"",_xlfn.XLOOKUP($B60,Event_and_Consequence!$CL:$CL,Event_and_Consequence!AE:AE,"",0,1),""))</f>
        <v/>
      </c>
      <c r="U60" s="179" t="str">
        <f>IF($C60="","",IF(_xlfn.XLOOKUP($B60,Event_and_Consequence!$CL:$CL,Event_and_Consequence!AF:AF,"",0,1)&lt;&gt;"",_xlfn.XLOOKUP($B60,Event_and_Consequence!$CL:$CL,Event_and_Consequence!AF:AF,"",0,1),""))</f>
        <v/>
      </c>
      <c r="V60" s="184"/>
      <c r="W60" s="184"/>
      <c r="X60" s="179" t="str">
        <f>IF($C60="","",IF(_xlfn.XLOOKUP($B60,Event_and_Consequence!$CL:$CL,Event_and_Consequence!AG:AG,"",0,1)&lt;&gt;"",_xlfn.XLOOKUP($B60,Event_and_Consequence!$CL:$CL,Event_and_Consequence!AG:AG,"",0,1),""))</f>
        <v/>
      </c>
      <c r="Y60" s="179" t="str">
        <f>IF($C60="","",IF(_xlfn.XLOOKUP($B60,Event_and_Consequence!$CL:$CL,Event_and_Consequence!AH:AH,"",0,1)&lt;&gt;"",_xlfn.XLOOKUP($B60,Event_and_Consequence!$CL:$CL,Event_and_Consequence!AH:AH,"",0,1),""))</f>
        <v/>
      </c>
      <c r="Z60" s="179" t="str">
        <f>IF($C60="","",IF(_xlfn.XLOOKUP($B60,Event_and_Consequence!$CL:$CL,Event_and_Consequence!AI:AI,"",0,1)&lt;&gt;"",_xlfn.XLOOKUP($B60,Event_and_Consequence!$CL:$CL,Event_and_Consequence!AI:AI,"",0,1),""))</f>
        <v/>
      </c>
      <c r="AA60" s="179" t="str">
        <f>IF($C60="","",IF(_xlfn.XLOOKUP($B60,Event_and_Consequence!$CL:$CL,Event_and_Consequence!AJ:AJ,"",0,1)&lt;&gt;"",_xlfn.XLOOKUP($B60,Event_and_Consequence!$CL:$CL,Event_and_Consequence!AJ:AJ,"",0,1),""))</f>
        <v/>
      </c>
      <c r="AB60" s="184"/>
    </row>
    <row r="61" spans="1:28" s="176" customFormat="1" ht="12" x14ac:dyDescent="0.25">
      <c r="A61" s="188"/>
      <c r="B61" s="188">
        <v>59</v>
      </c>
      <c r="C61" s="178" t="str">
        <f>_xlfn.XLOOKUP($B61,Event_and_Consequence!$CL:$CL,Event_and_Consequence!B:B,"",0,1)</f>
        <v/>
      </c>
      <c r="D61" s="179" t="str">
        <f>IF($C61="","",_xlfn.XLOOKUP(C61,Facility_Information!B:B,Facility_Information!O:O,,0,1))</f>
        <v/>
      </c>
      <c r="E61" s="180" t="str">
        <f>IF($C61="","",_xlfn.XLOOKUP($B61,Event_and_Consequence!$CL:$CL,Event_and_Consequence!G:G,"",0,1))</f>
        <v/>
      </c>
      <c r="F61" s="181" t="str">
        <f>IF($C61="","",_xlfn.XLOOKUP($B61,Event_and_Consequence!$CL:$CL,Event_and_Consequence!H:H,"",0,1))</f>
        <v/>
      </c>
      <c r="G61" s="184"/>
      <c r="H61" s="184"/>
      <c r="I61" s="184"/>
      <c r="J61" s="179" t="str">
        <f>IF($C61="","",_xlfn.XLOOKUP($B61,Event_and_Consequence!$CL:$CL,Event_and_Consequence!I:I,"",0,1))</f>
        <v/>
      </c>
      <c r="K61" s="184"/>
      <c r="L61" s="179" t="str">
        <f>IF($C61="","",IF(_xlfn.XLOOKUP($B61,Event_and_Consequence!$CL:$CL,Event_and_Consequence!Y:Y,"",0,1)&lt;&gt;"",_xlfn.XLOOKUP($B61,Event_and_Consequence!$CL:$CL,Event_and_Consequence!Y:Y,"",0,1),""))</f>
        <v/>
      </c>
      <c r="M61" s="179" t="str">
        <f>IF($C61="","",IF(_xlfn.XLOOKUP($B61,Event_and_Consequence!$CL:$CL,Event_and_Consequence!Z:Z,"",0,1)&lt;&gt;"",_xlfn.XLOOKUP($B61,Event_and_Consequence!$CL:$CL,Event_and_Consequence!Z:Z,"",0,1),""))</f>
        <v/>
      </c>
      <c r="N61" s="179" t="str">
        <f>IF($C61="","",IF(_xlfn.XLOOKUP($B61,Event_and_Consequence!$CL:$CL,Event_and_Consequence!AA:AA,"",0,1)&lt;&gt;"",_xlfn.XLOOKUP($B61,Event_and_Consequence!$CL:$CL,Event_and_Consequence!AA:AA,"",0,1),""))</f>
        <v/>
      </c>
      <c r="O61" s="179" t="str">
        <f>IF($C61="","",IF(_xlfn.XLOOKUP($B61,Event_and_Consequence!$CL:$CL,Event_and_Consequence!AB:AB,"",0,1)&lt;&gt;"",_xlfn.XLOOKUP($B61,Event_and_Consequence!$CL:$CL,Event_and_Consequence!AB:AB,"",0,1),""))</f>
        <v/>
      </c>
      <c r="P61" s="184"/>
      <c r="Q61" s="184"/>
      <c r="R61" s="179" t="str">
        <f>IF($C61="","",IF(_xlfn.XLOOKUP($B61,Event_and_Consequence!$CL:$CL,Event_and_Consequence!AC:AC,"",0,1)&lt;&gt;"",_xlfn.XLOOKUP($B61,Event_and_Consequence!$CL:$CL,Event_and_Consequence!AC:AC,"",0,1),""))</f>
        <v/>
      </c>
      <c r="S61" s="179" t="str">
        <f>IF($C61="","",IF(_xlfn.XLOOKUP($B61,Event_and_Consequence!$CL:$CL,Event_and_Consequence!AD:AD,"",0,1)&lt;&gt;"",_xlfn.XLOOKUP($B61,Event_and_Consequence!$CL:$CL,Event_and_Consequence!AD:AD,"",0,1),""))</f>
        <v/>
      </c>
      <c r="T61" s="179" t="str">
        <f>IF($C61="","",IF(_xlfn.XLOOKUP($B61,Event_and_Consequence!$CL:$CL,Event_and_Consequence!AE:AE,"",0,1)&lt;&gt;"",_xlfn.XLOOKUP($B61,Event_and_Consequence!$CL:$CL,Event_and_Consequence!AE:AE,"",0,1),""))</f>
        <v/>
      </c>
      <c r="U61" s="179" t="str">
        <f>IF($C61="","",IF(_xlfn.XLOOKUP($B61,Event_and_Consequence!$CL:$CL,Event_and_Consequence!AF:AF,"",0,1)&lt;&gt;"",_xlfn.XLOOKUP($B61,Event_and_Consequence!$CL:$CL,Event_and_Consequence!AF:AF,"",0,1),""))</f>
        <v/>
      </c>
      <c r="V61" s="184"/>
      <c r="W61" s="184"/>
      <c r="X61" s="179" t="str">
        <f>IF($C61="","",IF(_xlfn.XLOOKUP($B61,Event_and_Consequence!$CL:$CL,Event_and_Consequence!AG:AG,"",0,1)&lt;&gt;"",_xlfn.XLOOKUP($B61,Event_and_Consequence!$CL:$CL,Event_and_Consequence!AG:AG,"",0,1),""))</f>
        <v/>
      </c>
      <c r="Y61" s="179" t="str">
        <f>IF($C61="","",IF(_xlfn.XLOOKUP($B61,Event_and_Consequence!$CL:$CL,Event_and_Consequence!AH:AH,"",0,1)&lt;&gt;"",_xlfn.XLOOKUP($B61,Event_and_Consequence!$CL:$CL,Event_and_Consequence!AH:AH,"",0,1),""))</f>
        <v/>
      </c>
      <c r="Z61" s="179" t="str">
        <f>IF($C61="","",IF(_xlfn.XLOOKUP($B61,Event_and_Consequence!$CL:$CL,Event_and_Consequence!AI:AI,"",0,1)&lt;&gt;"",_xlfn.XLOOKUP($B61,Event_and_Consequence!$CL:$CL,Event_and_Consequence!AI:AI,"",0,1),""))</f>
        <v/>
      </c>
      <c r="AA61" s="179" t="str">
        <f>IF($C61="","",IF(_xlfn.XLOOKUP($B61,Event_and_Consequence!$CL:$CL,Event_and_Consequence!AJ:AJ,"",0,1)&lt;&gt;"",_xlfn.XLOOKUP($B61,Event_and_Consequence!$CL:$CL,Event_and_Consequence!AJ:AJ,"",0,1),""))</f>
        <v/>
      </c>
      <c r="AB61" s="184"/>
    </row>
    <row r="62" spans="1:28" s="176" customFormat="1" ht="12" x14ac:dyDescent="0.25">
      <c r="A62" s="188"/>
      <c r="B62" s="188">
        <v>60</v>
      </c>
      <c r="C62" s="178" t="str">
        <f>_xlfn.XLOOKUP($B62,Event_and_Consequence!$CL:$CL,Event_and_Consequence!B:B,"",0,1)</f>
        <v/>
      </c>
      <c r="D62" s="179" t="str">
        <f>IF($C62="","",_xlfn.XLOOKUP(C62,Facility_Information!B:B,Facility_Information!O:O,,0,1))</f>
        <v/>
      </c>
      <c r="E62" s="180" t="str">
        <f>IF($C62="","",_xlfn.XLOOKUP($B62,Event_and_Consequence!$CL:$CL,Event_and_Consequence!G:G,"",0,1))</f>
        <v/>
      </c>
      <c r="F62" s="181" t="str">
        <f>IF($C62="","",_xlfn.XLOOKUP($B62,Event_and_Consequence!$CL:$CL,Event_and_Consequence!H:H,"",0,1))</f>
        <v/>
      </c>
      <c r="G62" s="184"/>
      <c r="H62" s="184"/>
      <c r="I62" s="184"/>
      <c r="J62" s="179" t="str">
        <f>IF($C62="","",_xlfn.XLOOKUP($B62,Event_and_Consequence!$CL:$CL,Event_and_Consequence!I:I,"",0,1))</f>
        <v/>
      </c>
      <c r="K62" s="184"/>
      <c r="L62" s="179" t="str">
        <f>IF($C62="","",IF(_xlfn.XLOOKUP($B62,Event_and_Consequence!$CL:$CL,Event_and_Consequence!Y:Y,"",0,1)&lt;&gt;"",_xlfn.XLOOKUP($B62,Event_and_Consequence!$CL:$CL,Event_and_Consequence!Y:Y,"",0,1),""))</f>
        <v/>
      </c>
      <c r="M62" s="179" t="str">
        <f>IF($C62="","",IF(_xlfn.XLOOKUP($B62,Event_and_Consequence!$CL:$CL,Event_and_Consequence!Z:Z,"",0,1)&lt;&gt;"",_xlfn.XLOOKUP($B62,Event_and_Consequence!$CL:$CL,Event_and_Consequence!Z:Z,"",0,1),""))</f>
        <v/>
      </c>
      <c r="N62" s="179" t="str">
        <f>IF($C62="","",IF(_xlfn.XLOOKUP($B62,Event_and_Consequence!$CL:$CL,Event_and_Consequence!AA:AA,"",0,1)&lt;&gt;"",_xlfn.XLOOKUP($B62,Event_and_Consequence!$CL:$CL,Event_and_Consequence!AA:AA,"",0,1),""))</f>
        <v/>
      </c>
      <c r="O62" s="179" t="str">
        <f>IF($C62="","",IF(_xlfn.XLOOKUP($B62,Event_and_Consequence!$CL:$CL,Event_and_Consequence!AB:AB,"",0,1)&lt;&gt;"",_xlfn.XLOOKUP($B62,Event_and_Consequence!$CL:$CL,Event_and_Consequence!AB:AB,"",0,1),""))</f>
        <v/>
      </c>
      <c r="P62" s="184"/>
      <c r="Q62" s="184"/>
      <c r="R62" s="179" t="str">
        <f>IF($C62="","",IF(_xlfn.XLOOKUP($B62,Event_and_Consequence!$CL:$CL,Event_and_Consequence!AC:AC,"",0,1)&lt;&gt;"",_xlfn.XLOOKUP($B62,Event_and_Consequence!$CL:$CL,Event_and_Consequence!AC:AC,"",0,1),""))</f>
        <v/>
      </c>
      <c r="S62" s="179" t="str">
        <f>IF($C62="","",IF(_xlfn.XLOOKUP($B62,Event_and_Consequence!$CL:$CL,Event_and_Consequence!AD:AD,"",0,1)&lt;&gt;"",_xlfn.XLOOKUP($B62,Event_and_Consequence!$CL:$CL,Event_and_Consequence!AD:AD,"",0,1),""))</f>
        <v/>
      </c>
      <c r="T62" s="179" t="str">
        <f>IF($C62="","",IF(_xlfn.XLOOKUP($B62,Event_and_Consequence!$CL:$CL,Event_and_Consequence!AE:AE,"",0,1)&lt;&gt;"",_xlfn.XLOOKUP($B62,Event_and_Consequence!$CL:$CL,Event_and_Consequence!AE:AE,"",0,1),""))</f>
        <v/>
      </c>
      <c r="U62" s="179" t="str">
        <f>IF($C62="","",IF(_xlfn.XLOOKUP($B62,Event_and_Consequence!$CL:$CL,Event_and_Consequence!AF:AF,"",0,1)&lt;&gt;"",_xlfn.XLOOKUP($B62,Event_and_Consequence!$CL:$CL,Event_and_Consequence!AF:AF,"",0,1),""))</f>
        <v/>
      </c>
      <c r="V62" s="184"/>
      <c r="W62" s="184"/>
      <c r="X62" s="179" t="str">
        <f>IF($C62="","",IF(_xlfn.XLOOKUP($B62,Event_and_Consequence!$CL:$CL,Event_and_Consequence!AG:AG,"",0,1)&lt;&gt;"",_xlfn.XLOOKUP($B62,Event_and_Consequence!$CL:$CL,Event_and_Consequence!AG:AG,"",0,1),""))</f>
        <v/>
      </c>
      <c r="Y62" s="179" t="str">
        <f>IF($C62="","",IF(_xlfn.XLOOKUP($B62,Event_and_Consequence!$CL:$CL,Event_and_Consequence!AH:AH,"",0,1)&lt;&gt;"",_xlfn.XLOOKUP($B62,Event_and_Consequence!$CL:$CL,Event_and_Consequence!AH:AH,"",0,1),""))</f>
        <v/>
      </c>
      <c r="Z62" s="179" t="str">
        <f>IF($C62="","",IF(_xlfn.XLOOKUP($B62,Event_and_Consequence!$CL:$CL,Event_and_Consequence!AI:AI,"",0,1)&lt;&gt;"",_xlfn.XLOOKUP($B62,Event_and_Consequence!$CL:$CL,Event_and_Consequence!AI:AI,"",0,1),""))</f>
        <v/>
      </c>
      <c r="AA62" s="179" t="str">
        <f>IF($C62="","",IF(_xlfn.XLOOKUP($B62,Event_and_Consequence!$CL:$CL,Event_and_Consequence!AJ:AJ,"",0,1)&lt;&gt;"",_xlfn.XLOOKUP($B62,Event_and_Consequence!$CL:$CL,Event_and_Consequence!AJ:AJ,"",0,1),""))</f>
        <v/>
      </c>
      <c r="AB62" s="184"/>
    </row>
    <row r="63" spans="1:28" s="176" customFormat="1" ht="12" x14ac:dyDescent="0.25">
      <c r="A63" s="188"/>
      <c r="B63" s="188">
        <v>61</v>
      </c>
      <c r="C63" s="178" t="str">
        <f>_xlfn.XLOOKUP($B63,Event_and_Consequence!$CL:$CL,Event_and_Consequence!B:B,"",0,1)</f>
        <v/>
      </c>
      <c r="D63" s="179" t="str">
        <f>IF($C63="","",_xlfn.XLOOKUP(C63,Facility_Information!B:B,Facility_Information!O:O,,0,1))</f>
        <v/>
      </c>
      <c r="E63" s="180" t="str">
        <f>IF($C63="","",_xlfn.XLOOKUP($B63,Event_and_Consequence!$CL:$CL,Event_and_Consequence!G:G,"",0,1))</f>
        <v/>
      </c>
      <c r="F63" s="181" t="str">
        <f>IF($C63="","",_xlfn.XLOOKUP($B63,Event_and_Consequence!$CL:$CL,Event_and_Consequence!H:H,"",0,1))</f>
        <v/>
      </c>
      <c r="G63" s="184"/>
      <c r="H63" s="184"/>
      <c r="I63" s="184"/>
      <c r="J63" s="179" t="str">
        <f>IF($C63="","",_xlfn.XLOOKUP($B63,Event_and_Consequence!$CL:$CL,Event_and_Consequence!I:I,"",0,1))</f>
        <v/>
      </c>
      <c r="K63" s="184"/>
      <c r="L63" s="179" t="str">
        <f>IF($C63="","",IF(_xlfn.XLOOKUP($B63,Event_and_Consequence!$CL:$CL,Event_and_Consequence!Y:Y,"",0,1)&lt;&gt;"",_xlfn.XLOOKUP($B63,Event_and_Consequence!$CL:$CL,Event_and_Consequence!Y:Y,"",0,1),""))</f>
        <v/>
      </c>
      <c r="M63" s="179" t="str">
        <f>IF($C63="","",IF(_xlfn.XLOOKUP($B63,Event_and_Consequence!$CL:$CL,Event_and_Consequence!Z:Z,"",0,1)&lt;&gt;"",_xlfn.XLOOKUP($B63,Event_and_Consequence!$CL:$CL,Event_and_Consequence!Z:Z,"",0,1),""))</f>
        <v/>
      </c>
      <c r="N63" s="179" t="str">
        <f>IF($C63="","",IF(_xlfn.XLOOKUP($B63,Event_and_Consequence!$CL:$CL,Event_and_Consequence!AA:AA,"",0,1)&lt;&gt;"",_xlfn.XLOOKUP($B63,Event_and_Consequence!$CL:$CL,Event_and_Consequence!AA:AA,"",0,1),""))</f>
        <v/>
      </c>
      <c r="O63" s="179" t="str">
        <f>IF($C63="","",IF(_xlfn.XLOOKUP($B63,Event_and_Consequence!$CL:$CL,Event_and_Consequence!AB:AB,"",0,1)&lt;&gt;"",_xlfn.XLOOKUP($B63,Event_and_Consequence!$CL:$CL,Event_and_Consequence!AB:AB,"",0,1),""))</f>
        <v/>
      </c>
      <c r="P63" s="184"/>
      <c r="Q63" s="184"/>
      <c r="R63" s="179" t="str">
        <f>IF($C63="","",IF(_xlfn.XLOOKUP($B63,Event_and_Consequence!$CL:$CL,Event_and_Consequence!AC:AC,"",0,1)&lt;&gt;"",_xlfn.XLOOKUP($B63,Event_and_Consequence!$CL:$CL,Event_and_Consequence!AC:AC,"",0,1),""))</f>
        <v/>
      </c>
      <c r="S63" s="179" t="str">
        <f>IF($C63="","",IF(_xlfn.XLOOKUP($B63,Event_and_Consequence!$CL:$CL,Event_and_Consequence!AD:AD,"",0,1)&lt;&gt;"",_xlfn.XLOOKUP($B63,Event_and_Consequence!$CL:$CL,Event_and_Consequence!AD:AD,"",0,1),""))</f>
        <v/>
      </c>
      <c r="T63" s="179" t="str">
        <f>IF($C63="","",IF(_xlfn.XLOOKUP($B63,Event_and_Consequence!$CL:$CL,Event_and_Consequence!AE:AE,"",0,1)&lt;&gt;"",_xlfn.XLOOKUP($B63,Event_and_Consequence!$CL:$CL,Event_and_Consequence!AE:AE,"",0,1),""))</f>
        <v/>
      </c>
      <c r="U63" s="179" t="str">
        <f>IF($C63="","",IF(_xlfn.XLOOKUP($B63,Event_and_Consequence!$CL:$CL,Event_and_Consequence!AF:AF,"",0,1)&lt;&gt;"",_xlfn.XLOOKUP($B63,Event_and_Consequence!$CL:$CL,Event_and_Consequence!AF:AF,"",0,1),""))</f>
        <v/>
      </c>
      <c r="V63" s="184"/>
      <c r="W63" s="184"/>
      <c r="X63" s="179" t="str">
        <f>IF($C63="","",IF(_xlfn.XLOOKUP($B63,Event_and_Consequence!$CL:$CL,Event_and_Consequence!AG:AG,"",0,1)&lt;&gt;"",_xlfn.XLOOKUP($B63,Event_and_Consequence!$CL:$CL,Event_and_Consequence!AG:AG,"",0,1),""))</f>
        <v/>
      </c>
      <c r="Y63" s="179" t="str">
        <f>IF($C63="","",IF(_xlfn.XLOOKUP($B63,Event_and_Consequence!$CL:$CL,Event_and_Consequence!AH:AH,"",0,1)&lt;&gt;"",_xlfn.XLOOKUP($B63,Event_and_Consequence!$CL:$CL,Event_and_Consequence!AH:AH,"",0,1),""))</f>
        <v/>
      </c>
      <c r="Z63" s="179" t="str">
        <f>IF($C63="","",IF(_xlfn.XLOOKUP($B63,Event_and_Consequence!$CL:$CL,Event_and_Consequence!AI:AI,"",0,1)&lt;&gt;"",_xlfn.XLOOKUP($B63,Event_and_Consequence!$CL:$CL,Event_and_Consequence!AI:AI,"",0,1),""))</f>
        <v/>
      </c>
      <c r="AA63" s="179" t="str">
        <f>IF($C63="","",IF(_xlfn.XLOOKUP($B63,Event_and_Consequence!$CL:$CL,Event_and_Consequence!AJ:AJ,"",0,1)&lt;&gt;"",_xlfn.XLOOKUP($B63,Event_and_Consequence!$CL:$CL,Event_and_Consequence!AJ:AJ,"",0,1),""))</f>
        <v/>
      </c>
      <c r="AB63" s="184"/>
    </row>
    <row r="64" spans="1:28" s="176" customFormat="1" ht="12" x14ac:dyDescent="0.25">
      <c r="A64" s="188"/>
      <c r="B64" s="188">
        <v>62</v>
      </c>
      <c r="C64" s="178" t="str">
        <f>_xlfn.XLOOKUP($B64,Event_and_Consequence!$CL:$CL,Event_and_Consequence!B:B,"",0,1)</f>
        <v/>
      </c>
      <c r="D64" s="179" t="str">
        <f>IF($C64="","",_xlfn.XLOOKUP(C64,Facility_Information!B:B,Facility_Information!O:O,,0,1))</f>
        <v/>
      </c>
      <c r="E64" s="180" t="str">
        <f>IF($C64="","",_xlfn.XLOOKUP($B64,Event_and_Consequence!$CL:$CL,Event_and_Consequence!G:G,"",0,1))</f>
        <v/>
      </c>
      <c r="F64" s="181" t="str">
        <f>IF($C64="","",_xlfn.XLOOKUP($B64,Event_and_Consequence!$CL:$CL,Event_and_Consequence!H:H,"",0,1))</f>
        <v/>
      </c>
      <c r="G64" s="184"/>
      <c r="H64" s="184"/>
      <c r="I64" s="184"/>
      <c r="J64" s="179" t="str">
        <f>IF($C64="","",_xlfn.XLOOKUP($B64,Event_and_Consequence!$CL:$CL,Event_and_Consequence!I:I,"",0,1))</f>
        <v/>
      </c>
      <c r="K64" s="184"/>
      <c r="L64" s="179" t="str">
        <f>IF($C64="","",IF(_xlfn.XLOOKUP($B64,Event_and_Consequence!$CL:$CL,Event_and_Consequence!Y:Y,"",0,1)&lt;&gt;"",_xlfn.XLOOKUP($B64,Event_and_Consequence!$CL:$CL,Event_and_Consequence!Y:Y,"",0,1),""))</f>
        <v/>
      </c>
      <c r="M64" s="179" t="str">
        <f>IF($C64="","",IF(_xlfn.XLOOKUP($B64,Event_and_Consequence!$CL:$CL,Event_and_Consequence!Z:Z,"",0,1)&lt;&gt;"",_xlfn.XLOOKUP($B64,Event_and_Consequence!$CL:$CL,Event_and_Consequence!Z:Z,"",0,1),""))</f>
        <v/>
      </c>
      <c r="N64" s="179" t="str">
        <f>IF($C64="","",IF(_xlfn.XLOOKUP($B64,Event_and_Consequence!$CL:$CL,Event_and_Consequence!AA:AA,"",0,1)&lt;&gt;"",_xlfn.XLOOKUP($B64,Event_and_Consequence!$CL:$CL,Event_and_Consequence!AA:AA,"",0,1),""))</f>
        <v/>
      </c>
      <c r="O64" s="179" t="str">
        <f>IF($C64="","",IF(_xlfn.XLOOKUP($B64,Event_and_Consequence!$CL:$CL,Event_and_Consequence!AB:AB,"",0,1)&lt;&gt;"",_xlfn.XLOOKUP($B64,Event_and_Consequence!$CL:$CL,Event_and_Consequence!AB:AB,"",0,1),""))</f>
        <v/>
      </c>
      <c r="P64" s="184"/>
      <c r="Q64" s="184"/>
      <c r="R64" s="179" t="str">
        <f>IF($C64="","",IF(_xlfn.XLOOKUP($B64,Event_and_Consequence!$CL:$CL,Event_and_Consequence!AC:AC,"",0,1)&lt;&gt;"",_xlfn.XLOOKUP($B64,Event_and_Consequence!$CL:$CL,Event_and_Consequence!AC:AC,"",0,1),""))</f>
        <v/>
      </c>
      <c r="S64" s="179" t="str">
        <f>IF($C64="","",IF(_xlfn.XLOOKUP($B64,Event_and_Consequence!$CL:$CL,Event_and_Consequence!AD:AD,"",0,1)&lt;&gt;"",_xlfn.XLOOKUP($B64,Event_and_Consequence!$CL:$CL,Event_and_Consequence!AD:AD,"",0,1),""))</f>
        <v/>
      </c>
      <c r="T64" s="179" t="str">
        <f>IF($C64="","",IF(_xlfn.XLOOKUP($B64,Event_and_Consequence!$CL:$CL,Event_and_Consequence!AE:AE,"",0,1)&lt;&gt;"",_xlfn.XLOOKUP($B64,Event_and_Consequence!$CL:$CL,Event_and_Consequence!AE:AE,"",0,1),""))</f>
        <v/>
      </c>
      <c r="U64" s="179" t="str">
        <f>IF($C64="","",IF(_xlfn.XLOOKUP($B64,Event_and_Consequence!$CL:$CL,Event_and_Consequence!AF:AF,"",0,1)&lt;&gt;"",_xlfn.XLOOKUP($B64,Event_and_Consequence!$CL:$CL,Event_and_Consequence!AF:AF,"",0,1),""))</f>
        <v/>
      </c>
      <c r="V64" s="184"/>
      <c r="W64" s="184"/>
      <c r="X64" s="179" t="str">
        <f>IF($C64="","",IF(_xlfn.XLOOKUP($B64,Event_and_Consequence!$CL:$CL,Event_and_Consequence!AG:AG,"",0,1)&lt;&gt;"",_xlfn.XLOOKUP($B64,Event_and_Consequence!$CL:$CL,Event_and_Consequence!AG:AG,"",0,1),""))</f>
        <v/>
      </c>
      <c r="Y64" s="179" t="str">
        <f>IF($C64="","",IF(_xlfn.XLOOKUP($B64,Event_and_Consequence!$CL:$CL,Event_and_Consequence!AH:AH,"",0,1)&lt;&gt;"",_xlfn.XLOOKUP($B64,Event_and_Consequence!$CL:$CL,Event_and_Consequence!AH:AH,"",0,1),""))</f>
        <v/>
      </c>
      <c r="Z64" s="179" t="str">
        <f>IF($C64="","",IF(_xlfn.XLOOKUP($B64,Event_and_Consequence!$CL:$CL,Event_and_Consequence!AI:AI,"",0,1)&lt;&gt;"",_xlfn.XLOOKUP($B64,Event_and_Consequence!$CL:$CL,Event_and_Consequence!AI:AI,"",0,1),""))</f>
        <v/>
      </c>
      <c r="AA64" s="179" t="str">
        <f>IF($C64="","",IF(_xlfn.XLOOKUP($B64,Event_and_Consequence!$CL:$CL,Event_and_Consequence!AJ:AJ,"",0,1)&lt;&gt;"",_xlfn.XLOOKUP($B64,Event_and_Consequence!$CL:$CL,Event_and_Consequence!AJ:AJ,"",0,1),""))</f>
        <v/>
      </c>
      <c r="AB64" s="184"/>
    </row>
    <row r="65" spans="1:28" s="176" customFormat="1" ht="12" x14ac:dyDescent="0.25">
      <c r="A65" s="188"/>
      <c r="B65" s="188">
        <v>63</v>
      </c>
      <c r="C65" s="178" t="str">
        <f>_xlfn.XLOOKUP($B65,Event_and_Consequence!$CL:$CL,Event_and_Consequence!B:B,"",0,1)</f>
        <v/>
      </c>
      <c r="D65" s="179" t="str">
        <f>IF($C65="","",_xlfn.XLOOKUP(C65,Facility_Information!B:B,Facility_Information!O:O,,0,1))</f>
        <v/>
      </c>
      <c r="E65" s="180" t="str">
        <f>IF($C65="","",_xlfn.XLOOKUP($B65,Event_and_Consequence!$CL:$CL,Event_and_Consequence!G:G,"",0,1))</f>
        <v/>
      </c>
      <c r="F65" s="181" t="str">
        <f>IF($C65="","",_xlfn.XLOOKUP($B65,Event_and_Consequence!$CL:$CL,Event_and_Consequence!H:H,"",0,1))</f>
        <v/>
      </c>
      <c r="G65" s="184"/>
      <c r="H65" s="184"/>
      <c r="I65" s="184"/>
      <c r="J65" s="179" t="str">
        <f>IF($C65="","",_xlfn.XLOOKUP($B65,Event_and_Consequence!$CL:$CL,Event_and_Consequence!I:I,"",0,1))</f>
        <v/>
      </c>
      <c r="K65" s="184"/>
      <c r="L65" s="179" t="str">
        <f>IF($C65="","",IF(_xlfn.XLOOKUP($B65,Event_and_Consequence!$CL:$CL,Event_and_Consequence!Y:Y,"",0,1)&lt;&gt;"",_xlfn.XLOOKUP($B65,Event_and_Consequence!$CL:$CL,Event_and_Consequence!Y:Y,"",0,1),""))</f>
        <v/>
      </c>
      <c r="M65" s="179" t="str">
        <f>IF($C65="","",IF(_xlfn.XLOOKUP($B65,Event_and_Consequence!$CL:$CL,Event_and_Consequence!Z:Z,"",0,1)&lt;&gt;"",_xlfn.XLOOKUP($B65,Event_and_Consequence!$CL:$CL,Event_and_Consequence!Z:Z,"",0,1),""))</f>
        <v/>
      </c>
      <c r="N65" s="179" t="str">
        <f>IF($C65="","",IF(_xlfn.XLOOKUP($B65,Event_and_Consequence!$CL:$CL,Event_and_Consequence!AA:AA,"",0,1)&lt;&gt;"",_xlfn.XLOOKUP($B65,Event_and_Consequence!$CL:$CL,Event_and_Consequence!AA:AA,"",0,1),""))</f>
        <v/>
      </c>
      <c r="O65" s="179" t="str">
        <f>IF($C65="","",IF(_xlfn.XLOOKUP($B65,Event_and_Consequence!$CL:$CL,Event_and_Consequence!AB:AB,"",0,1)&lt;&gt;"",_xlfn.XLOOKUP($B65,Event_and_Consequence!$CL:$CL,Event_and_Consequence!AB:AB,"",0,1),""))</f>
        <v/>
      </c>
      <c r="P65" s="184"/>
      <c r="Q65" s="184"/>
      <c r="R65" s="179" t="str">
        <f>IF($C65="","",IF(_xlfn.XLOOKUP($B65,Event_and_Consequence!$CL:$CL,Event_and_Consequence!AC:AC,"",0,1)&lt;&gt;"",_xlfn.XLOOKUP($B65,Event_and_Consequence!$CL:$CL,Event_and_Consequence!AC:AC,"",0,1),""))</f>
        <v/>
      </c>
      <c r="S65" s="179" t="str">
        <f>IF($C65="","",IF(_xlfn.XLOOKUP($B65,Event_and_Consequence!$CL:$CL,Event_and_Consequence!AD:AD,"",0,1)&lt;&gt;"",_xlfn.XLOOKUP($B65,Event_and_Consequence!$CL:$CL,Event_and_Consequence!AD:AD,"",0,1),""))</f>
        <v/>
      </c>
      <c r="T65" s="179" t="str">
        <f>IF($C65="","",IF(_xlfn.XLOOKUP($B65,Event_and_Consequence!$CL:$CL,Event_and_Consequence!AE:AE,"",0,1)&lt;&gt;"",_xlfn.XLOOKUP($B65,Event_and_Consequence!$CL:$CL,Event_and_Consequence!AE:AE,"",0,1),""))</f>
        <v/>
      </c>
      <c r="U65" s="179" t="str">
        <f>IF($C65="","",IF(_xlfn.XLOOKUP($B65,Event_and_Consequence!$CL:$CL,Event_and_Consequence!AF:AF,"",0,1)&lt;&gt;"",_xlfn.XLOOKUP($B65,Event_and_Consequence!$CL:$CL,Event_and_Consequence!AF:AF,"",0,1),""))</f>
        <v/>
      </c>
      <c r="V65" s="184"/>
      <c r="W65" s="184"/>
      <c r="X65" s="179" t="str">
        <f>IF($C65="","",IF(_xlfn.XLOOKUP($B65,Event_and_Consequence!$CL:$CL,Event_and_Consequence!AG:AG,"",0,1)&lt;&gt;"",_xlfn.XLOOKUP($B65,Event_and_Consequence!$CL:$CL,Event_and_Consequence!AG:AG,"",0,1),""))</f>
        <v/>
      </c>
      <c r="Y65" s="179" t="str">
        <f>IF($C65="","",IF(_xlfn.XLOOKUP($B65,Event_and_Consequence!$CL:$CL,Event_and_Consequence!AH:AH,"",0,1)&lt;&gt;"",_xlfn.XLOOKUP($B65,Event_and_Consequence!$CL:$CL,Event_and_Consequence!AH:AH,"",0,1),""))</f>
        <v/>
      </c>
      <c r="Z65" s="179" t="str">
        <f>IF($C65="","",IF(_xlfn.XLOOKUP($B65,Event_and_Consequence!$CL:$CL,Event_and_Consequence!AI:AI,"",0,1)&lt;&gt;"",_xlfn.XLOOKUP($B65,Event_and_Consequence!$CL:$CL,Event_and_Consequence!AI:AI,"",0,1),""))</f>
        <v/>
      </c>
      <c r="AA65" s="179" t="str">
        <f>IF($C65="","",IF(_xlfn.XLOOKUP($B65,Event_and_Consequence!$CL:$CL,Event_and_Consequence!AJ:AJ,"",0,1)&lt;&gt;"",_xlfn.XLOOKUP($B65,Event_and_Consequence!$CL:$CL,Event_and_Consequence!AJ:AJ,"",0,1),""))</f>
        <v/>
      </c>
      <c r="AB65" s="184"/>
    </row>
    <row r="66" spans="1:28" s="176" customFormat="1" ht="12" x14ac:dyDescent="0.25">
      <c r="A66" s="188"/>
      <c r="B66" s="188">
        <v>64</v>
      </c>
      <c r="C66" s="178" t="str">
        <f>_xlfn.XLOOKUP($B66,Event_and_Consequence!$CL:$CL,Event_and_Consequence!B:B,"",0,1)</f>
        <v/>
      </c>
      <c r="D66" s="179" t="str">
        <f>IF($C66="","",_xlfn.XLOOKUP(C66,Facility_Information!B:B,Facility_Information!O:O,,0,1))</f>
        <v/>
      </c>
      <c r="E66" s="180" t="str">
        <f>IF($C66="","",_xlfn.XLOOKUP($B66,Event_and_Consequence!$CL:$CL,Event_and_Consequence!G:G,"",0,1))</f>
        <v/>
      </c>
      <c r="F66" s="181" t="str">
        <f>IF($C66="","",_xlfn.XLOOKUP($B66,Event_and_Consequence!$CL:$CL,Event_and_Consequence!H:H,"",0,1))</f>
        <v/>
      </c>
      <c r="G66" s="184"/>
      <c r="H66" s="184"/>
      <c r="I66" s="184"/>
      <c r="J66" s="179" t="str">
        <f>IF($C66="","",_xlfn.XLOOKUP($B66,Event_and_Consequence!$CL:$CL,Event_and_Consequence!I:I,"",0,1))</f>
        <v/>
      </c>
      <c r="K66" s="184"/>
      <c r="L66" s="179" t="str">
        <f>IF($C66="","",IF(_xlfn.XLOOKUP($B66,Event_and_Consequence!$CL:$CL,Event_and_Consequence!Y:Y,"",0,1)&lt;&gt;"",_xlfn.XLOOKUP($B66,Event_and_Consequence!$CL:$CL,Event_and_Consequence!Y:Y,"",0,1),""))</f>
        <v/>
      </c>
      <c r="M66" s="179" t="str">
        <f>IF($C66="","",IF(_xlfn.XLOOKUP($B66,Event_and_Consequence!$CL:$CL,Event_and_Consequence!Z:Z,"",0,1)&lt;&gt;"",_xlfn.XLOOKUP($B66,Event_and_Consequence!$CL:$CL,Event_and_Consequence!Z:Z,"",0,1),""))</f>
        <v/>
      </c>
      <c r="N66" s="179" t="str">
        <f>IF($C66="","",IF(_xlfn.XLOOKUP($B66,Event_and_Consequence!$CL:$CL,Event_and_Consequence!AA:AA,"",0,1)&lt;&gt;"",_xlfn.XLOOKUP($B66,Event_and_Consequence!$CL:$CL,Event_and_Consequence!AA:AA,"",0,1),""))</f>
        <v/>
      </c>
      <c r="O66" s="179" t="str">
        <f>IF($C66="","",IF(_xlfn.XLOOKUP($B66,Event_and_Consequence!$CL:$CL,Event_and_Consequence!AB:AB,"",0,1)&lt;&gt;"",_xlfn.XLOOKUP($B66,Event_and_Consequence!$CL:$CL,Event_and_Consequence!AB:AB,"",0,1),""))</f>
        <v/>
      </c>
      <c r="P66" s="184"/>
      <c r="Q66" s="184"/>
      <c r="R66" s="179" t="str">
        <f>IF($C66="","",IF(_xlfn.XLOOKUP($B66,Event_and_Consequence!$CL:$CL,Event_and_Consequence!AC:AC,"",0,1)&lt;&gt;"",_xlfn.XLOOKUP($B66,Event_and_Consequence!$CL:$CL,Event_and_Consequence!AC:AC,"",0,1),""))</f>
        <v/>
      </c>
      <c r="S66" s="179" t="str">
        <f>IF($C66="","",IF(_xlfn.XLOOKUP($B66,Event_and_Consequence!$CL:$CL,Event_and_Consequence!AD:AD,"",0,1)&lt;&gt;"",_xlfn.XLOOKUP($B66,Event_and_Consequence!$CL:$CL,Event_and_Consequence!AD:AD,"",0,1),""))</f>
        <v/>
      </c>
      <c r="T66" s="179" t="str">
        <f>IF($C66="","",IF(_xlfn.XLOOKUP($B66,Event_and_Consequence!$CL:$CL,Event_and_Consequence!AE:AE,"",0,1)&lt;&gt;"",_xlfn.XLOOKUP($B66,Event_and_Consequence!$CL:$CL,Event_and_Consequence!AE:AE,"",0,1),""))</f>
        <v/>
      </c>
      <c r="U66" s="179" t="str">
        <f>IF($C66="","",IF(_xlfn.XLOOKUP($B66,Event_and_Consequence!$CL:$CL,Event_and_Consequence!AF:AF,"",0,1)&lt;&gt;"",_xlfn.XLOOKUP($B66,Event_and_Consequence!$CL:$CL,Event_and_Consequence!AF:AF,"",0,1),""))</f>
        <v/>
      </c>
      <c r="V66" s="184"/>
      <c r="W66" s="184"/>
      <c r="X66" s="179" t="str">
        <f>IF($C66="","",IF(_xlfn.XLOOKUP($B66,Event_and_Consequence!$CL:$CL,Event_and_Consequence!AG:AG,"",0,1)&lt;&gt;"",_xlfn.XLOOKUP($B66,Event_and_Consequence!$CL:$CL,Event_and_Consequence!AG:AG,"",0,1),""))</f>
        <v/>
      </c>
      <c r="Y66" s="179" t="str">
        <f>IF($C66="","",IF(_xlfn.XLOOKUP($B66,Event_and_Consequence!$CL:$CL,Event_and_Consequence!AH:AH,"",0,1)&lt;&gt;"",_xlfn.XLOOKUP($B66,Event_and_Consequence!$CL:$CL,Event_and_Consequence!AH:AH,"",0,1),""))</f>
        <v/>
      </c>
      <c r="Z66" s="179" t="str">
        <f>IF($C66="","",IF(_xlfn.XLOOKUP($B66,Event_and_Consequence!$CL:$CL,Event_and_Consequence!AI:AI,"",0,1)&lt;&gt;"",_xlfn.XLOOKUP($B66,Event_and_Consequence!$CL:$CL,Event_and_Consequence!AI:AI,"",0,1),""))</f>
        <v/>
      </c>
      <c r="AA66" s="179" t="str">
        <f>IF($C66="","",IF(_xlfn.XLOOKUP($B66,Event_and_Consequence!$CL:$CL,Event_and_Consequence!AJ:AJ,"",0,1)&lt;&gt;"",_xlfn.XLOOKUP($B66,Event_and_Consequence!$CL:$CL,Event_and_Consequence!AJ:AJ,"",0,1),""))</f>
        <v/>
      </c>
      <c r="AB66" s="184"/>
    </row>
    <row r="67" spans="1:28" s="176" customFormat="1" ht="12" x14ac:dyDescent="0.25">
      <c r="A67" s="188"/>
      <c r="B67" s="188">
        <v>65</v>
      </c>
      <c r="C67" s="178" t="str">
        <f>_xlfn.XLOOKUP($B67,Event_and_Consequence!$CL:$CL,Event_and_Consequence!B:B,"",0,1)</f>
        <v/>
      </c>
      <c r="D67" s="179" t="str">
        <f>IF($C67="","",_xlfn.XLOOKUP(C67,Facility_Information!B:B,Facility_Information!O:O,,0,1))</f>
        <v/>
      </c>
      <c r="E67" s="180" t="str">
        <f>IF($C67="","",_xlfn.XLOOKUP($B67,Event_and_Consequence!$CL:$CL,Event_and_Consequence!G:G,"",0,1))</f>
        <v/>
      </c>
      <c r="F67" s="181" t="str">
        <f>IF($C67="","",_xlfn.XLOOKUP($B67,Event_and_Consequence!$CL:$CL,Event_and_Consequence!H:H,"",0,1))</f>
        <v/>
      </c>
      <c r="G67" s="184"/>
      <c r="H67" s="184"/>
      <c r="I67" s="184"/>
      <c r="J67" s="179" t="str">
        <f>IF($C67="","",_xlfn.XLOOKUP($B67,Event_and_Consequence!$CL:$CL,Event_and_Consequence!I:I,"",0,1))</f>
        <v/>
      </c>
      <c r="K67" s="184"/>
      <c r="L67" s="179" t="str">
        <f>IF($C67="","",IF(_xlfn.XLOOKUP($B67,Event_and_Consequence!$CL:$CL,Event_and_Consequence!Y:Y,"",0,1)&lt;&gt;"",_xlfn.XLOOKUP($B67,Event_and_Consequence!$CL:$CL,Event_and_Consequence!Y:Y,"",0,1),""))</f>
        <v/>
      </c>
      <c r="M67" s="179" t="str">
        <f>IF($C67="","",IF(_xlfn.XLOOKUP($B67,Event_and_Consequence!$CL:$CL,Event_and_Consequence!Z:Z,"",0,1)&lt;&gt;"",_xlfn.XLOOKUP($B67,Event_and_Consequence!$CL:$CL,Event_and_Consequence!Z:Z,"",0,1),""))</f>
        <v/>
      </c>
      <c r="N67" s="179" t="str">
        <f>IF($C67="","",IF(_xlfn.XLOOKUP($B67,Event_and_Consequence!$CL:$CL,Event_and_Consequence!AA:AA,"",0,1)&lt;&gt;"",_xlfn.XLOOKUP($B67,Event_and_Consequence!$CL:$CL,Event_and_Consequence!AA:AA,"",0,1),""))</f>
        <v/>
      </c>
      <c r="O67" s="179" t="str">
        <f>IF($C67="","",IF(_xlfn.XLOOKUP($B67,Event_and_Consequence!$CL:$CL,Event_and_Consequence!AB:AB,"",0,1)&lt;&gt;"",_xlfn.XLOOKUP($B67,Event_and_Consequence!$CL:$CL,Event_and_Consequence!AB:AB,"",0,1),""))</f>
        <v/>
      </c>
      <c r="P67" s="184"/>
      <c r="Q67" s="184"/>
      <c r="R67" s="179" t="str">
        <f>IF($C67="","",IF(_xlfn.XLOOKUP($B67,Event_and_Consequence!$CL:$CL,Event_and_Consequence!AC:AC,"",0,1)&lt;&gt;"",_xlfn.XLOOKUP($B67,Event_and_Consequence!$CL:$CL,Event_and_Consequence!AC:AC,"",0,1),""))</f>
        <v/>
      </c>
      <c r="S67" s="179" t="str">
        <f>IF($C67="","",IF(_xlfn.XLOOKUP($B67,Event_and_Consequence!$CL:$CL,Event_and_Consequence!AD:AD,"",0,1)&lt;&gt;"",_xlfn.XLOOKUP($B67,Event_and_Consequence!$CL:$CL,Event_and_Consequence!AD:AD,"",0,1),""))</f>
        <v/>
      </c>
      <c r="T67" s="179" t="str">
        <f>IF($C67="","",IF(_xlfn.XLOOKUP($B67,Event_and_Consequence!$CL:$CL,Event_and_Consequence!AE:AE,"",0,1)&lt;&gt;"",_xlfn.XLOOKUP($B67,Event_and_Consequence!$CL:$CL,Event_and_Consequence!AE:AE,"",0,1),""))</f>
        <v/>
      </c>
      <c r="U67" s="179" t="str">
        <f>IF($C67="","",IF(_xlfn.XLOOKUP($B67,Event_and_Consequence!$CL:$CL,Event_and_Consequence!AF:AF,"",0,1)&lt;&gt;"",_xlfn.XLOOKUP($B67,Event_and_Consequence!$CL:$CL,Event_and_Consequence!AF:AF,"",0,1),""))</f>
        <v/>
      </c>
      <c r="V67" s="184"/>
      <c r="W67" s="184"/>
      <c r="X67" s="179" t="str">
        <f>IF($C67="","",IF(_xlfn.XLOOKUP($B67,Event_and_Consequence!$CL:$CL,Event_and_Consequence!AG:AG,"",0,1)&lt;&gt;"",_xlfn.XLOOKUP($B67,Event_and_Consequence!$CL:$CL,Event_and_Consequence!AG:AG,"",0,1),""))</f>
        <v/>
      </c>
      <c r="Y67" s="179" t="str">
        <f>IF($C67="","",IF(_xlfn.XLOOKUP($B67,Event_and_Consequence!$CL:$CL,Event_and_Consequence!AH:AH,"",0,1)&lt;&gt;"",_xlfn.XLOOKUP($B67,Event_and_Consequence!$CL:$CL,Event_and_Consequence!AH:AH,"",0,1),""))</f>
        <v/>
      </c>
      <c r="Z67" s="179" t="str">
        <f>IF($C67="","",IF(_xlfn.XLOOKUP($B67,Event_and_Consequence!$CL:$CL,Event_and_Consequence!AI:AI,"",0,1)&lt;&gt;"",_xlfn.XLOOKUP($B67,Event_and_Consequence!$CL:$CL,Event_and_Consequence!AI:AI,"",0,1),""))</f>
        <v/>
      </c>
      <c r="AA67" s="179" t="str">
        <f>IF($C67="","",IF(_xlfn.XLOOKUP($B67,Event_and_Consequence!$CL:$CL,Event_and_Consequence!AJ:AJ,"",0,1)&lt;&gt;"",_xlfn.XLOOKUP($B67,Event_and_Consequence!$CL:$CL,Event_and_Consequence!AJ:AJ,"",0,1),""))</f>
        <v/>
      </c>
      <c r="AB67" s="184"/>
    </row>
    <row r="68" spans="1:28" s="176" customFormat="1" ht="12" x14ac:dyDescent="0.25">
      <c r="A68" s="188"/>
      <c r="B68" s="188">
        <v>66</v>
      </c>
      <c r="C68" s="178" t="str">
        <f>_xlfn.XLOOKUP($B68,Event_and_Consequence!$CL:$CL,Event_and_Consequence!B:B,"",0,1)</f>
        <v/>
      </c>
      <c r="D68" s="179" t="str">
        <f>IF($C68="","",_xlfn.XLOOKUP(C68,Facility_Information!B:B,Facility_Information!O:O,,0,1))</f>
        <v/>
      </c>
      <c r="E68" s="180" t="str">
        <f>IF($C68="","",_xlfn.XLOOKUP($B68,Event_and_Consequence!$CL:$CL,Event_and_Consequence!G:G,"",0,1))</f>
        <v/>
      </c>
      <c r="F68" s="181" t="str">
        <f>IF($C68="","",_xlfn.XLOOKUP($B68,Event_and_Consequence!$CL:$CL,Event_and_Consequence!H:H,"",0,1))</f>
        <v/>
      </c>
      <c r="G68" s="184"/>
      <c r="H68" s="184"/>
      <c r="I68" s="184"/>
      <c r="J68" s="179" t="str">
        <f>IF($C68="","",_xlfn.XLOOKUP($B68,Event_and_Consequence!$CL:$CL,Event_and_Consequence!I:I,"",0,1))</f>
        <v/>
      </c>
      <c r="K68" s="184"/>
      <c r="L68" s="179" t="str">
        <f>IF($C68="","",IF(_xlfn.XLOOKUP($B68,Event_and_Consequence!$CL:$CL,Event_and_Consequence!Y:Y,"",0,1)&lt;&gt;"",_xlfn.XLOOKUP($B68,Event_and_Consequence!$CL:$CL,Event_and_Consequence!Y:Y,"",0,1),""))</f>
        <v/>
      </c>
      <c r="M68" s="179" t="str">
        <f>IF($C68="","",IF(_xlfn.XLOOKUP($B68,Event_and_Consequence!$CL:$CL,Event_and_Consequence!Z:Z,"",0,1)&lt;&gt;"",_xlfn.XLOOKUP($B68,Event_and_Consequence!$CL:$CL,Event_and_Consequence!Z:Z,"",0,1),""))</f>
        <v/>
      </c>
      <c r="N68" s="179" t="str">
        <f>IF($C68="","",IF(_xlfn.XLOOKUP($B68,Event_and_Consequence!$CL:$CL,Event_and_Consequence!AA:AA,"",0,1)&lt;&gt;"",_xlfn.XLOOKUP($B68,Event_and_Consequence!$CL:$CL,Event_and_Consequence!AA:AA,"",0,1),""))</f>
        <v/>
      </c>
      <c r="O68" s="179" t="str">
        <f>IF($C68="","",IF(_xlfn.XLOOKUP($B68,Event_and_Consequence!$CL:$CL,Event_and_Consequence!AB:AB,"",0,1)&lt;&gt;"",_xlfn.XLOOKUP($B68,Event_and_Consequence!$CL:$CL,Event_and_Consequence!AB:AB,"",0,1),""))</f>
        <v/>
      </c>
      <c r="P68" s="184"/>
      <c r="Q68" s="184"/>
      <c r="R68" s="179" t="str">
        <f>IF($C68="","",IF(_xlfn.XLOOKUP($B68,Event_and_Consequence!$CL:$CL,Event_and_Consequence!AC:AC,"",0,1)&lt;&gt;"",_xlfn.XLOOKUP($B68,Event_and_Consequence!$CL:$CL,Event_and_Consequence!AC:AC,"",0,1),""))</f>
        <v/>
      </c>
      <c r="S68" s="179" t="str">
        <f>IF($C68="","",IF(_xlfn.XLOOKUP($B68,Event_and_Consequence!$CL:$CL,Event_and_Consequence!AD:AD,"",0,1)&lt;&gt;"",_xlfn.XLOOKUP($B68,Event_and_Consequence!$CL:$CL,Event_and_Consequence!AD:AD,"",0,1),""))</f>
        <v/>
      </c>
      <c r="T68" s="179" t="str">
        <f>IF($C68="","",IF(_xlfn.XLOOKUP($B68,Event_and_Consequence!$CL:$CL,Event_and_Consequence!AE:AE,"",0,1)&lt;&gt;"",_xlfn.XLOOKUP($B68,Event_and_Consequence!$CL:$CL,Event_and_Consequence!AE:AE,"",0,1),""))</f>
        <v/>
      </c>
      <c r="U68" s="179" t="str">
        <f>IF($C68="","",IF(_xlfn.XLOOKUP($B68,Event_and_Consequence!$CL:$CL,Event_and_Consequence!AF:AF,"",0,1)&lt;&gt;"",_xlfn.XLOOKUP($B68,Event_and_Consequence!$CL:$CL,Event_and_Consequence!AF:AF,"",0,1),""))</f>
        <v/>
      </c>
      <c r="V68" s="184"/>
      <c r="W68" s="184"/>
      <c r="X68" s="179" t="str">
        <f>IF($C68="","",IF(_xlfn.XLOOKUP($B68,Event_and_Consequence!$CL:$CL,Event_and_Consequence!AG:AG,"",0,1)&lt;&gt;"",_xlfn.XLOOKUP($B68,Event_and_Consequence!$CL:$CL,Event_and_Consequence!AG:AG,"",0,1),""))</f>
        <v/>
      </c>
      <c r="Y68" s="179" t="str">
        <f>IF($C68="","",IF(_xlfn.XLOOKUP($B68,Event_and_Consequence!$CL:$CL,Event_and_Consequence!AH:AH,"",0,1)&lt;&gt;"",_xlfn.XLOOKUP($B68,Event_and_Consequence!$CL:$CL,Event_and_Consequence!AH:AH,"",0,1),""))</f>
        <v/>
      </c>
      <c r="Z68" s="179" t="str">
        <f>IF($C68="","",IF(_xlfn.XLOOKUP($B68,Event_and_Consequence!$CL:$CL,Event_and_Consequence!AI:AI,"",0,1)&lt;&gt;"",_xlfn.XLOOKUP($B68,Event_and_Consequence!$CL:$CL,Event_and_Consequence!AI:AI,"",0,1),""))</f>
        <v/>
      </c>
      <c r="AA68" s="179" t="str">
        <f>IF($C68="","",IF(_xlfn.XLOOKUP($B68,Event_and_Consequence!$CL:$CL,Event_and_Consequence!AJ:AJ,"",0,1)&lt;&gt;"",_xlfn.XLOOKUP($B68,Event_and_Consequence!$CL:$CL,Event_and_Consequence!AJ:AJ,"",0,1),""))</f>
        <v/>
      </c>
      <c r="AB68" s="184"/>
    </row>
    <row r="69" spans="1:28" s="176" customFormat="1" ht="12" x14ac:dyDescent="0.25">
      <c r="A69" s="188"/>
      <c r="B69" s="188">
        <v>67</v>
      </c>
      <c r="C69" s="178" t="str">
        <f>_xlfn.XLOOKUP($B69,Event_and_Consequence!$CL:$CL,Event_and_Consequence!B:B,"",0,1)</f>
        <v/>
      </c>
      <c r="D69" s="179" t="str">
        <f>IF($C69="","",_xlfn.XLOOKUP(C69,Facility_Information!B:B,Facility_Information!O:O,,0,1))</f>
        <v/>
      </c>
      <c r="E69" s="180" t="str">
        <f>IF($C69="","",_xlfn.XLOOKUP($B69,Event_and_Consequence!$CL:$CL,Event_and_Consequence!G:G,"",0,1))</f>
        <v/>
      </c>
      <c r="F69" s="181" t="str">
        <f>IF($C69="","",_xlfn.XLOOKUP($B69,Event_and_Consequence!$CL:$CL,Event_and_Consequence!H:H,"",0,1))</f>
        <v/>
      </c>
      <c r="G69" s="184"/>
      <c r="H69" s="184"/>
      <c r="I69" s="184"/>
      <c r="J69" s="179" t="str">
        <f>IF($C69="","",_xlfn.XLOOKUP($B69,Event_and_Consequence!$CL:$CL,Event_and_Consequence!I:I,"",0,1))</f>
        <v/>
      </c>
      <c r="K69" s="184"/>
      <c r="L69" s="179" t="str">
        <f>IF($C69="","",IF(_xlfn.XLOOKUP($B69,Event_and_Consequence!$CL:$CL,Event_and_Consequence!Y:Y,"",0,1)&lt;&gt;"",_xlfn.XLOOKUP($B69,Event_and_Consequence!$CL:$CL,Event_and_Consequence!Y:Y,"",0,1),""))</f>
        <v/>
      </c>
      <c r="M69" s="179" t="str">
        <f>IF($C69="","",IF(_xlfn.XLOOKUP($B69,Event_and_Consequence!$CL:$CL,Event_and_Consequence!Z:Z,"",0,1)&lt;&gt;"",_xlfn.XLOOKUP($B69,Event_and_Consequence!$CL:$CL,Event_and_Consequence!Z:Z,"",0,1),""))</f>
        <v/>
      </c>
      <c r="N69" s="179" t="str">
        <f>IF($C69="","",IF(_xlfn.XLOOKUP($B69,Event_and_Consequence!$CL:$CL,Event_and_Consequence!AA:AA,"",0,1)&lt;&gt;"",_xlfn.XLOOKUP($B69,Event_and_Consequence!$CL:$CL,Event_and_Consequence!AA:AA,"",0,1),""))</f>
        <v/>
      </c>
      <c r="O69" s="179" t="str">
        <f>IF($C69="","",IF(_xlfn.XLOOKUP($B69,Event_and_Consequence!$CL:$CL,Event_and_Consequence!AB:AB,"",0,1)&lt;&gt;"",_xlfn.XLOOKUP($B69,Event_and_Consequence!$CL:$CL,Event_and_Consequence!AB:AB,"",0,1),""))</f>
        <v/>
      </c>
      <c r="P69" s="184"/>
      <c r="Q69" s="184"/>
      <c r="R69" s="179" t="str">
        <f>IF($C69="","",IF(_xlfn.XLOOKUP($B69,Event_and_Consequence!$CL:$CL,Event_and_Consequence!AC:AC,"",0,1)&lt;&gt;"",_xlfn.XLOOKUP($B69,Event_and_Consequence!$CL:$CL,Event_and_Consequence!AC:AC,"",0,1),""))</f>
        <v/>
      </c>
      <c r="S69" s="179" t="str">
        <f>IF($C69="","",IF(_xlfn.XLOOKUP($B69,Event_and_Consequence!$CL:$CL,Event_and_Consequence!AD:AD,"",0,1)&lt;&gt;"",_xlfn.XLOOKUP($B69,Event_and_Consequence!$CL:$CL,Event_and_Consequence!AD:AD,"",0,1),""))</f>
        <v/>
      </c>
      <c r="T69" s="179" t="str">
        <f>IF($C69="","",IF(_xlfn.XLOOKUP($B69,Event_and_Consequence!$CL:$CL,Event_and_Consequence!AE:AE,"",0,1)&lt;&gt;"",_xlfn.XLOOKUP($B69,Event_and_Consequence!$CL:$CL,Event_and_Consequence!AE:AE,"",0,1),""))</f>
        <v/>
      </c>
      <c r="U69" s="179" t="str">
        <f>IF($C69="","",IF(_xlfn.XLOOKUP($B69,Event_and_Consequence!$CL:$CL,Event_and_Consequence!AF:AF,"",0,1)&lt;&gt;"",_xlfn.XLOOKUP($B69,Event_and_Consequence!$CL:$CL,Event_and_Consequence!AF:AF,"",0,1),""))</f>
        <v/>
      </c>
      <c r="V69" s="184"/>
      <c r="W69" s="184"/>
      <c r="X69" s="179" t="str">
        <f>IF($C69="","",IF(_xlfn.XLOOKUP($B69,Event_and_Consequence!$CL:$CL,Event_and_Consequence!AG:AG,"",0,1)&lt;&gt;"",_xlfn.XLOOKUP($B69,Event_and_Consequence!$CL:$CL,Event_and_Consequence!AG:AG,"",0,1),""))</f>
        <v/>
      </c>
      <c r="Y69" s="179" t="str">
        <f>IF($C69="","",IF(_xlfn.XLOOKUP($B69,Event_and_Consequence!$CL:$CL,Event_and_Consequence!AH:AH,"",0,1)&lt;&gt;"",_xlfn.XLOOKUP($B69,Event_and_Consequence!$CL:$CL,Event_and_Consequence!AH:AH,"",0,1),""))</f>
        <v/>
      </c>
      <c r="Z69" s="179" t="str">
        <f>IF($C69="","",IF(_xlfn.XLOOKUP($B69,Event_and_Consequence!$CL:$CL,Event_and_Consequence!AI:AI,"",0,1)&lt;&gt;"",_xlfn.XLOOKUP($B69,Event_and_Consequence!$CL:$CL,Event_and_Consequence!AI:AI,"",0,1),""))</f>
        <v/>
      </c>
      <c r="AA69" s="179" t="str">
        <f>IF($C69="","",IF(_xlfn.XLOOKUP($B69,Event_and_Consequence!$CL:$CL,Event_and_Consequence!AJ:AJ,"",0,1)&lt;&gt;"",_xlfn.XLOOKUP($B69,Event_and_Consequence!$CL:$CL,Event_and_Consequence!AJ:AJ,"",0,1),""))</f>
        <v/>
      </c>
      <c r="AB69" s="184"/>
    </row>
    <row r="70" spans="1:28" s="176" customFormat="1" ht="12" x14ac:dyDescent="0.25">
      <c r="A70" s="188"/>
      <c r="B70" s="188">
        <v>68</v>
      </c>
      <c r="C70" s="178" t="str">
        <f>_xlfn.XLOOKUP($B70,Event_and_Consequence!$CL:$CL,Event_and_Consequence!B:B,"",0,1)</f>
        <v/>
      </c>
      <c r="D70" s="179" t="str">
        <f>IF($C70="","",_xlfn.XLOOKUP(C70,Facility_Information!B:B,Facility_Information!O:O,,0,1))</f>
        <v/>
      </c>
      <c r="E70" s="180" t="str">
        <f>IF($C70="","",_xlfn.XLOOKUP($B70,Event_and_Consequence!$CL:$CL,Event_and_Consequence!G:G,"",0,1))</f>
        <v/>
      </c>
      <c r="F70" s="181" t="str">
        <f>IF($C70="","",_xlfn.XLOOKUP($B70,Event_and_Consequence!$CL:$CL,Event_and_Consequence!H:H,"",0,1))</f>
        <v/>
      </c>
      <c r="G70" s="184"/>
      <c r="H70" s="184"/>
      <c r="I70" s="184"/>
      <c r="J70" s="179" t="str">
        <f>IF($C70="","",_xlfn.XLOOKUP($B70,Event_and_Consequence!$CL:$CL,Event_and_Consequence!I:I,"",0,1))</f>
        <v/>
      </c>
      <c r="K70" s="184"/>
      <c r="L70" s="179" t="str">
        <f>IF($C70="","",IF(_xlfn.XLOOKUP($B70,Event_and_Consequence!$CL:$CL,Event_and_Consequence!Y:Y,"",0,1)&lt;&gt;"",_xlfn.XLOOKUP($B70,Event_and_Consequence!$CL:$CL,Event_and_Consequence!Y:Y,"",0,1),""))</f>
        <v/>
      </c>
      <c r="M70" s="179" t="str">
        <f>IF($C70="","",IF(_xlfn.XLOOKUP($B70,Event_and_Consequence!$CL:$CL,Event_and_Consequence!Z:Z,"",0,1)&lt;&gt;"",_xlfn.XLOOKUP($B70,Event_and_Consequence!$CL:$CL,Event_and_Consequence!Z:Z,"",0,1),""))</f>
        <v/>
      </c>
      <c r="N70" s="179" t="str">
        <f>IF($C70="","",IF(_xlfn.XLOOKUP($B70,Event_and_Consequence!$CL:$CL,Event_and_Consequence!AA:AA,"",0,1)&lt;&gt;"",_xlfn.XLOOKUP($B70,Event_and_Consequence!$CL:$CL,Event_and_Consequence!AA:AA,"",0,1),""))</f>
        <v/>
      </c>
      <c r="O70" s="179" t="str">
        <f>IF($C70="","",IF(_xlfn.XLOOKUP($B70,Event_and_Consequence!$CL:$CL,Event_and_Consequence!AB:AB,"",0,1)&lt;&gt;"",_xlfn.XLOOKUP($B70,Event_and_Consequence!$CL:$CL,Event_and_Consequence!AB:AB,"",0,1),""))</f>
        <v/>
      </c>
      <c r="P70" s="184"/>
      <c r="Q70" s="184"/>
      <c r="R70" s="179" t="str">
        <f>IF($C70="","",IF(_xlfn.XLOOKUP($B70,Event_and_Consequence!$CL:$CL,Event_and_Consequence!AC:AC,"",0,1)&lt;&gt;"",_xlfn.XLOOKUP($B70,Event_and_Consequence!$CL:$CL,Event_and_Consequence!AC:AC,"",0,1),""))</f>
        <v/>
      </c>
      <c r="S70" s="179" t="str">
        <f>IF($C70="","",IF(_xlfn.XLOOKUP($B70,Event_and_Consequence!$CL:$CL,Event_and_Consequence!AD:AD,"",0,1)&lt;&gt;"",_xlfn.XLOOKUP($B70,Event_and_Consequence!$CL:$CL,Event_and_Consequence!AD:AD,"",0,1),""))</f>
        <v/>
      </c>
      <c r="T70" s="179" t="str">
        <f>IF($C70="","",IF(_xlfn.XLOOKUP($B70,Event_and_Consequence!$CL:$CL,Event_and_Consequence!AE:AE,"",0,1)&lt;&gt;"",_xlfn.XLOOKUP($B70,Event_and_Consequence!$CL:$CL,Event_and_Consequence!AE:AE,"",0,1),""))</f>
        <v/>
      </c>
      <c r="U70" s="179" t="str">
        <f>IF($C70="","",IF(_xlfn.XLOOKUP($B70,Event_and_Consequence!$CL:$CL,Event_and_Consequence!AF:AF,"",0,1)&lt;&gt;"",_xlfn.XLOOKUP($B70,Event_and_Consequence!$CL:$CL,Event_and_Consequence!AF:AF,"",0,1),""))</f>
        <v/>
      </c>
      <c r="V70" s="184"/>
      <c r="W70" s="184"/>
      <c r="X70" s="179" t="str">
        <f>IF($C70="","",IF(_xlfn.XLOOKUP($B70,Event_and_Consequence!$CL:$CL,Event_and_Consequence!AG:AG,"",0,1)&lt;&gt;"",_xlfn.XLOOKUP($B70,Event_and_Consequence!$CL:$CL,Event_and_Consequence!AG:AG,"",0,1),""))</f>
        <v/>
      </c>
      <c r="Y70" s="179" t="str">
        <f>IF($C70="","",IF(_xlfn.XLOOKUP($B70,Event_and_Consequence!$CL:$CL,Event_and_Consequence!AH:AH,"",0,1)&lt;&gt;"",_xlfn.XLOOKUP($B70,Event_and_Consequence!$CL:$CL,Event_and_Consequence!AH:AH,"",0,1),""))</f>
        <v/>
      </c>
      <c r="Z70" s="179" t="str">
        <f>IF($C70="","",IF(_xlfn.XLOOKUP($B70,Event_and_Consequence!$CL:$CL,Event_and_Consequence!AI:AI,"",0,1)&lt;&gt;"",_xlfn.XLOOKUP($B70,Event_and_Consequence!$CL:$CL,Event_and_Consequence!AI:AI,"",0,1),""))</f>
        <v/>
      </c>
      <c r="AA70" s="179" t="str">
        <f>IF($C70="","",IF(_xlfn.XLOOKUP($B70,Event_and_Consequence!$CL:$CL,Event_and_Consequence!AJ:AJ,"",0,1)&lt;&gt;"",_xlfn.XLOOKUP($B70,Event_and_Consequence!$CL:$CL,Event_and_Consequence!AJ:AJ,"",0,1),""))</f>
        <v/>
      </c>
      <c r="AB70" s="184"/>
    </row>
    <row r="71" spans="1:28" s="176" customFormat="1" ht="12" x14ac:dyDescent="0.25">
      <c r="A71" s="188"/>
      <c r="B71" s="188">
        <v>69</v>
      </c>
      <c r="C71" s="178" t="str">
        <f>_xlfn.XLOOKUP($B71,Event_and_Consequence!$CL:$CL,Event_and_Consequence!B:B,"",0,1)</f>
        <v/>
      </c>
      <c r="D71" s="179" t="str">
        <f>IF($C71="","",_xlfn.XLOOKUP(C71,Facility_Information!B:B,Facility_Information!O:O,,0,1))</f>
        <v/>
      </c>
      <c r="E71" s="180" t="str">
        <f>IF($C71="","",_xlfn.XLOOKUP($B71,Event_and_Consequence!$CL:$CL,Event_and_Consequence!G:G,"",0,1))</f>
        <v/>
      </c>
      <c r="F71" s="181" t="str">
        <f>IF($C71="","",_xlfn.XLOOKUP($B71,Event_and_Consequence!$CL:$CL,Event_and_Consequence!H:H,"",0,1))</f>
        <v/>
      </c>
      <c r="G71" s="184"/>
      <c r="H71" s="184"/>
      <c r="I71" s="184"/>
      <c r="J71" s="179" t="str">
        <f>IF($C71="","",_xlfn.XLOOKUP($B71,Event_and_Consequence!$CL:$CL,Event_and_Consequence!I:I,"",0,1))</f>
        <v/>
      </c>
      <c r="K71" s="184"/>
      <c r="L71" s="179" t="str">
        <f>IF($C71="","",IF(_xlfn.XLOOKUP($B71,Event_and_Consequence!$CL:$CL,Event_and_Consequence!Y:Y,"",0,1)&lt;&gt;"",_xlfn.XLOOKUP($B71,Event_and_Consequence!$CL:$CL,Event_and_Consequence!Y:Y,"",0,1),""))</f>
        <v/>
      </c>
      <c r="M71" s="179" t="str">
        <f>IF($C71="","",IF(_xlfn.XLOOKUP($B71,Event_and_Consequence!$CL:$CL,Event_and_Consequence!Z:Z,"",0,1)&lt;&gt;"",_xlfn.XLOOKUP($B71,Event_and_Consequence!$CL:$CL,Event_and_Consequence!Z:Z,"",0,1),""))</f>
        <v/>
      </c>
      <c r="N71" s="179" t="str">
        <f>IF($C71="","",IF(_xlfn.XLOOKUP($B71,Event_and_Consequence!$CL:$CL,Event_and_Consequence!AA:AA,"",0,1)&lt;&gt;"",_xlfn.XLOOKUP($B71,Event_and_Consequence!$CL:$CL,Event_and_Consequence!AA:AA,"",0,1),""))</f>
        <v/>
      </c>
      <c r="O71" s="179" t="str">
        <f>IF($C71="","",IF(_xlfn.XLOOKUP($B71,Event_and_Consequence!$CL:$CL,Event_and_Consequence!AB:AB,"",0,1)&lt;&gt;"",_xlfn.XLOOKUP($B71,Event_and_Consequence!$CL:$CL,Event_and_Consequence!AB:AB,"",0,1),""))</f>
        <v/>
      </c>
      <c r="P71" s="184"/>
      <c r="Q71" s="184"/>
      <c r="R71" s="179" t="str">
        <f>IF($C71="","",IF(_xlfn.XLOOKUP($B71,Event_and_Consequence!$CL:$CL,Event_and_Consequence!AC:AC,"",0,1)&lt;&gt;"",_xlfn.XLOOKUP($B71,Event_and_Consequence!$CL:$CL,Event_and_Consequence!AC:AC,"",0,1),""))</f>
        <v/>
      </c>
      <c r="S71" s="179" t="str">
        <f>IF($C71="","",IF(_xlfn.XLOOKUP($B71,Event_and_Consequence!$CL:$CL,Event_and_Consequence!AD:AD,"",0,1)&lt;&gt;"",_xlfn.XLOOKUP($B71,Event_and_Consequence!$CL:$CL,Event_and_Consequence!AD:AD,"",0,1),""))</f>
        <v/>
      </c>
      <c r="T71" s="179" t="str">
        <f>IF($C71="","",IF(_xlfn.XLOOKUP($B71,Event_and_Consequence!$CL:$CL,Event_and_Consequence!AE:AE,"",0,1)&lt;&gt;"",_xlfn.XLOOKUP($B71,Event_and_Consequence!$CL:$CL,Event_and_Consequence!AE:AE,"",0,1),""))</f>
        <v/>
      </c>
      <c r="U71" s="179" t="str">
        <f>IF($C71="","",IF(_xlfn.XLOOKUP($B71,Event_and_Consequence!$CL:$CL,Event_and_Consequence!AF:AF,"",0,1)&lt;&gt;"",_xlfn.XLOOKUP($B71,Event_and_Consequence!$CL:$CL,Event_and_Consequence!AF:AF,"",0,1),""))</f>
        <v/>
      </c>
      <c r="V71" s="184"/>
      <c r="W71" s="184"/>
      <c r="X71" s="179" t="str">
        <f>IF($C71="","",IF(_xlfn.XLOOKUP($B71,Event_and_Consequence!$CL:$CL,Event_and_Consequence!AG:AG,"",0,1)&lt;&gt;"",_xlfn.XLOOKUP($B71,Event_and_Consequence!$CL:$CL,Event_and_Consequence!AG:AG,"",0,1),""))</f>
        <v/>
      </c>
      <c r="Y71" s="179" t="str">
        <f>IF($C71="","",IF(_xlfn.XLOOKUP($B71,Event_and_Consequence!$CL:$CL,Event_and_Consequence!AH:AH,"",0,1)&lt;&gt;"",_xlfn.XLOOKUP($B71,Event_and_Consequence!$CL:$CL,Event_and_Consequence!AH:AH,"",0,1),""))</f>
        <v/>
      </c>
      <c r="Z71" s="179" t="str">
        <f>IF($C71="","",IF(_xlfn.XLOOKUP($B71,Event_and_Consequence!$CL:$CL,Event_and_Consequence!AI:AI,"",0,1)&lt;&gt;"",_xlfn.XLOOKUP($B71,Event_and_Consequence!$CL:$CL,Event_and_Consequence!AI:AI,"",0,1),""))</f>
        <v/>
      </c>
      <c r="AA71" s="179" t="str">
        <f>IF($C71="","",IF(_xlfn.XLOOKUP($B71,Event_and_Consequence!$CL:$CL,Event_and_Consequence!AJ:AJ,"",0,1)&lt;&gt;"",_xlfn.XLOOKUP($B71,Event_and_Consequence!$CL:$CL,Event_and_Consequence!AJ:AJ,"",0,1),""))</f>
        <v/>
      </c>
      <c r="AB71" s="184"/>
    </row>
    <row r="72" spans="1:28" s="176" customFormat="1" ht="12" x14ac:dyDescent="0.25">
      <c r="A72" s="188"/>
      <c r="B72" s="188">
        <v>70</v>
      </c>
      <c r="C72" s="178" t="str">
        <f>_xlfn.XLOOKUP($B72,Event_and_Consequence!$CL:$CL,Event_and_Consequence!B:B,"",0,1)</f>
        <v/>
      </c>
      <c r="D72" s="179" t="str">
        <f>IF($C72="","",_xlfn.XLOOKUP(C72,Facility_Information!B:B,Facility_Information!O:O,,0,1))</f>
        <v/>
      </c>
      <c r="E72" s="180" t="str">
        <f>IF($C72="","",_xlfn.XLOOKUP($B72,Event_and_Consequence!$CL:$CL,Event_and_Consequence!G:G,"",0,1))</f>
        <v/>
      </c>
      <c r="F72" s="181" t="str">
        <f>IF($C72="","",_xlfn.XLOOKUP($B72,Event_and_Consequence!$CL:$CL,Event_and_Consequence!H:H,"",0,1))</f>
        <v/>
      </c>
      <c r="G72" s="184"/>
      <c r="H72" s="184"/>
      <c r="I72" s="184"/>
      <c r="J72" s="179" t="str">
        <f>IF($C72="","",_xlfn.XLOOKUP($B72,Event_and_Consequence!$CL:$CL,Event_and_Consequence!I:I,"",0,1))</f>
        <v/>
      </c>
      <c r="K72" s="184"/>
      <c r="L72" s="179" t="str">
        <f>IF($C72="","",IF(_xlfn.XLOOKUP($B72,Event_and_Consequence!$CL:$CL,Event_and_Consequence!Y:Y,"",0,1)&lt;&gt;"",_xlfn.XLOOKUP($B72,Event_and_Consequence!$CL:$CL,Event_and_Consequence!Y:Y,"",0,1),""))</f>
        <v/>
      </c>
      <c r="M72" s="179" t="str">
        <f>IF($C72="","",IF(_xlfn.XLOOKUP($B72,Event_and_Consequence!$CL:$CL,Event_and_Consequence!Z:Z,"",0,1)&lt;&gt;"",_xlfn.XLOOKUP($B72,Event_and_Consequence!$CL:$CL,Event_and_Consequence!Z:Z,"",0,1),""))</f>
        <v/>
      </c>
      <c r="N72" s="179" t="str">
        <f>IF($C72="","",IF(_xlfn.XLOOKUP($B72,Event_and_Consequence!$CL:$CL,Event_and_Consequence!AA:AA,"",0,1)&lt;&gt;"",_xlfn.XLOOKUP($B72,Event_and_Consequence!$CL:$CL,Event_and_Consequence!AA:AA,"",0,1),""))</f>
        <v/>
      </c>
      <c r="O72" s="179" t="str">
        <f>IF($C72="","",IF(_xlfn.XLOOKUP($B72,Event_and_Consequence!$CL:$CL,Event_and_Consequence!AB:AB,"",0,1)&lt;&gt;"",_xlfn.XLOOKUP($B72,Event_and_Consequence!$CL:$CL,Event_and_Consequence!AB:AB,"",0,1),""))</f>
        <v/>
      </c>
      <c r="P72" s="184"/>
      <c r="Q72" s="184"/>
      <c r="R72" s="179" t="str">
        <f>IF($C72="","",IF(_xlfn.XLOOKUP($B72,Event_and_Consequence!$CL:$CL,Event_and_Consequence!AC:AC,"",0,1)&lt;&gt;"",_xlfn.XLOOKUP($B72,Event_and_Consequence!$CL:$CL,Event_and_Consequence!AC:AC,"",0,1),""))</f>
        <v/>
      </c>
      <c r="S72" s="179" t="str">
        <f>IF($C72="","",IF(_xlfn.XLOOKUP($B72,Event_and_Consequence!$CL:$CL,Event_and_Consequence!AD:AD,"",0,1)&lt;&gt;"",_xlfn.XLOOKUP($B72,Event_and_Consequence!$CL:$CL,Event_and_Consequence!AD:AD,"",0,1),""))</f>
        <v/>
      </c>
      <c r="T72" s="179" t="str">
        <f>IF($C72="","",IF(_xlfn.XLOOKUP($B72,Event_and_Consequence!$CL:$CL,Event_and_Consequence!AE:AE,"",0,1)&lt;&gt;"",_xlfn.XLOOKUP($B72,Event_and_Consequence!$CL:$CL,Event_and_Consequence!AE:AE,"",0,1),""))</f>
        <v/>
      </c>
      <c r="U72" s="179" t="str">
        <f>IF($C72="","",IF(_xlfn.XLOOKUP($B72,Event_and_Consequence!$CL:$CL,Event_and_Consequence!AF:AF,"",0,1)&lt;&gt;"",_xlfn.XLOOKUP($B72,Event_and_Consequence!$CL:$CL,Event_and_Consequence!AF:AF,"",0,1),""))</f>
        <v/>
      </c>
      <c r="V72" s="184"/>
      <c r="W72" s="184"/>
      <c r="X72" s="179" t="str">
        <f>IF($C72="","",IF(_xlfn.XLOOKUP($B72,Event_and_Consequence!$CL:$CL,Event_and_Consequence!AG:AG,"",0,1)&lt;&gt;"",_xlfn.XLOOKUP($B72,Event_and_Consequence!$CL:$CL,Event_and_Consequence!AG:AG,"",0,1),""))</f>
        <v/>
      </c>
      <c r="Y72" s="179" t="str">
        <f>IF($C72="","",IF(_xlfn.XLOOKUP($B72,Event_and_Consequence!$CL:$CL,Event_and_Consequence!AH:AH,"",0,1)&lt;&gt;"",_xlfn.XLOOKUP($B72,Event_and_Consequence!$CL:$CL,Event_and_Consequence!AH:AH,"",0,1),""))</f>
        <v/>
      </c>
      <c r="Z72" s="179" t="str">
        <f>IF($C72="","",IF(_xlfn.XLOOKUP($B72,Event_and_Consequence!$CL:$CL,Event_and_Consequence!AI:AI,"",0,1)&lt;&gt;"",_xlfn.XLOOKUP($B72,Event_and_Consequence!$CL:$CL,Event_and_Consequence!AI:AI,"",0,1),""))</f>
        <v/>
      </c>
      <c r="AA72" s="179" t="str">
        <f>IF($C72="","",IF(_xlfn.XLOOKUP($B72,Event_and_Consequence!$CL:$CL,Event_and_Consequence!AJ:AJ,"",0,1)&lt;&gt;"",_xlfn.XLOOKUP($B72,Event_and_Consequence!$CL:$CL,Event_and_Consequence!AJ:AJ,"",0,1),""))</f>
        <v/>
      </c>
      <c r="AB72" s="184"/>
    </row>
    <row r="73" spans="1:28" s="176" customFormat="1" ht="12" x14ac:dyDescent="0.25">
      <c r="A73" s="188"/>
      <c r="B73" s="188">
        <v>71</v>
      </c>
      <c r="C73" s="178" t="str">
        <f>_xlfn.XLOOKUP($B73,Event_and_Consequence!$CL:$CL,Event_and_Consequence!B:B,"",0,1)</f>
        <v/>
      </c>
      <c r="D73" s="179" t="str">
        <f>IF($C73="","",_xlfn.XLOOKUP(C73,Facility_Information!B:B,Facility_Information!O:O,,0,1))</f>
        <v/>
      </c>
      <c r="E73" s="180" t="str">
        <f>IF($C73="","",_xlfn.XLOOKUP($B73,Event_and_Consequence!$CL:$CL,Event_and_Consequence!G:G,"",0,1))</f>
        <v/>
      </c>
      <c r="F73" s="181" t="str">
        <f>IF($C73="","",_xlfn.XLOOKUP($B73,Event_and_Consequence!$CL:$CL,Event_and_Consequence!H:H,"",0,1))</f>
        <v/>
      </c>
      <c r="G73" s="184"/>
      <c r="H73" s="184"/>
      <c r="I73" s="184"/>
      <c r="J73" s="179" t="str">
        <f>IF($C73="","",_xlfn.XLOOKUP($B73,Event_and_Consequence!$CL:$CL,Event_and_Consequence!I:I,"",0,1))</f>
        <v/>
      </c>
      <c r="K73" s="184"/>
      <c r="L73" s="179" t="str">
        <f>IF($C73="","",IF(_xlfn.XLOOKUP($B73,Event_and_Consequence!$CL:$CL,Event_and_Consequence!Y:Y,"",0,1)&lt;&gt;"",_xlfn.XLOOKUP($B73,Event_and_Consequence!$CL:$CL,Event_and_Consequence!Y:Y,"",0,1),""))</f>
        <v/>
      </c>
      <c r="M73" s="179" t="str">
        <f>IF($C73="","",IF(_xlfn.XLOOKUP($B73,Event_and_Consequence!$CL:$CL,Event_and_Consequence!Z:Z,"",0,1)&lt;&gt;"",_xlfn.XLOOKUP($B73,Event_and_Consequence!$CL:$CL,Event_and_Consequence!Z:Z,"",0,1),""))</f>
        <v/>
      </c>
      <c r="N73" s="179" t="str">
        <f>IF($C73="","",IF(_xlfn.XLOOKUP($B73,Event_and_Consequence!$CL:$CL,Event_and_Consequence!AA:AA,"",0,1)&lt;&gt;"",_xlfn.XLOOKUP($B73,Event_and_Consequence!$CL:$CL,Event_and_Consequence!AA:AA,"",0,1),""))</f>
        <v/>
      </c>
      <c r="O73" s="179" t="str">
        <f>IF($C73="","",IF(_xlfn.XLOOKUP($B73,Event_and_Consequence!$CL:$CL,Event_and_Consequence!AB:AB,"",0,1)&lt;&gt;"",_xlfn.XLOOKUP($B73,Event_and_Consequence!$CL:$CL,Event_and_Consequence!AB:AB,"",0,1),""))</f>
        <v/>
      </c>
      <c r="P73" s="184"/>
      <c r="Q73" s="184"/>
      <c r="R73" s="179" t="str">
        <f>IF($C73="","",IF(_xlfn.XLOOKUP($B73,Event_and_Consequence!$CL:$CL,Event_and_Consequence!AC:AC,"",0,1)&lt;&gt;"",_xlfn.XLOOKUP($B73,Event_and_Consequence!$CL:$CL,Event_and_Consequence!AC:AC,"",0,1),""))</f>
        <v/>
      </c>
      <c r="S73" s="179" t="str">
        <f>IF($C73="","",IF(_xlfn.XLOOKUP($B73,Event_and_Consequence!$CL:$CL,Event_and_Consequence!AD:AD,"",0,1)&lt;&gt;"",_xlfn.XLOOKUP($B73,Event_and_Consequence!$CL:$CL,Event_and_Consequence!AD:AD,"",0,1),""))</f>
        <v/>
      </c>
      <c r="T73" s="179" t="str">
        <f>IF($C73="","",IF(_xlfn.XLOOKUP($B73,Event_and_Consequence!$CL:$CL,Event_and_Consequence!AE:AE,"",0,1)&lt;&gt;"",_xlfn.XLOOKUP($B73,Event_and_Consequence!$CL:$CL,Event_and_Consequence!AE:AE,"",0,1),""))</f>
        <v/>
      </c>
      <c r="U73" s="179" t="str">
        <f>IF($C73="","",IF(_xlfn.XLOOKUP($B73,Event_and_Consequence!$CL:$CL,Event_and_Consequence!AF:AF,"",0,1)&lt;&gt;"",_xlfn.XLOOKUP($B73,Event_and_Consequence!$CL:$CL,Event_and_Consequence!AF:AF,"",0,1),""))</f>
        <v/>
      </c>
      <c r="V73" s="184"/>
      <c r="W73" s="184"/>
      <c r="X73" s="179" t="str">
        <f>IF($C73="","",IF(_xlfn.XLOOKUP($B73,Event_and_Consequence!$CL:$CL,Event_and_Consequence!AG:AG,"",0,1)&lt;&gt;"",_xlfn.XLOOKUP($B73,Event_and_Consequence!$CL:$CL,Event_and_Consequence!AG:AG,"",0,1),""))</f>
        <v/>
      </c>
      <c r="Y73" s="179" t="str">
        <f>IF($C73="","",IF(_xlfn.XLOOKUP($B73,Event_and_Consequence!$CL:$CL,Event_and_Consequence!AH:AH,"",0,1)&lt;&gt;"",_xlfn.XLOOKUP($B73,Event_and_Consequence!$CL:$CL,Event_and_Consequence!AH:AH,"",0,1),""))</f>
        <v/>
      </c>
      <c r="Z73" s="179" t="str">
        <f>IF($C73="","",IF(_xlfn.XLOOKUP($B73,Event_and_Consequence!$CL:$CL,Event_and_Consequence!AI:AI,"",0,1)&lt;&gt;"",_xlfn.XLOOKUP($B73,Event_and_Consequence!$CL:$CL,Event_and_Consequence!AI:AI,"",0,1),""))</f>
        <v/>
      </c>
      <c r="AA73" s="179" t="str">
        <f>IF($C73="","",IF(_xlfn.XLOOKUP($B73,Event_and_Consequence!$CL:$CL,Event_and_Consequence!AJ:AJ,"",0,1)&lt;&gt;"",_xlfn.XLOOKUP($B73,Event_and_Consequence!$CL:$CL,Event_and_Consequence!AJ:AJ,"",0,1),""))</f>
        <v/>
      </c>
      <c r="AB73" s="184"/>
    </row>
    <row r="74" spans="1:28" s="176" customFormat="1" ht="12" x14ac:dyDescent="0.25">
      <c r="A74" s="188"/>
      <c r="B74" s="188">
        <v>72</v>
      </c>
      <c r="C74" s="178" t="str">
        <f>_xlfn.XLOOKUP($B74,Event_and_Consequence!$CL:$CL,Event_and_Consequence!B:B,"",0,1)</f>
        <v/>
      </c>
      <c r="D74" s="179" t="str">
        <f>IF($C74="","",_xlfn.XLOOKUP(C74,Facility_Information!B:B,Facility_Information!O:O,,0,1))</f>
        <v/>
      </c>
      <c r="E74" s="180" t="str">
        <f>IF($C74="","",_xlfn.XLOOKUP($B74,Event_and_Consequence!$CL:$CL,Event_and_Consequence!G:G,"",0,1))</f>
        <v/>
      </c>
      <c r="F74" s="181" t="str">
        <f>IF($C74="","",_xlfn.XLOOKUP($B74,Event_and_Consequence!$CL:$CL,Event_and_Consequence!H:H,"",0,1))</f>
        <v/>
      </c>
      <c r="G74" s="184"/>
      <c r="H74" s="184"/>
      <c r="I74" s="184"/>
      <c r="J74" s="179" t="str">
        <f>IF($C74="","",_xlfn.XLOOKUP($B74,Event_and_Consequence!$CL:$CL,Event_and_Consequence!I:I,"",0,1))</f>
        <v/>
      </c>
      <c r="K74" s="184"/>
      <c r="L74" s="179" t="str">
        <f>IF($C74="","",IF(_xlfn.XLOOKUP($B74,Event_and_Consequence!$CL:$CL,Event_and_Consequence!Y:Y,"",0,1)&lt;&gt;"",_xlfn.XLOOKUP($B74,Event_and_Consequence!$CL:$CL,Event_and_Consequence!Y:Y,"",0,1),""))</f>
        <v/>
      </c>
      <c r="M74" s="179" t="str">
        <f>IF($C74="","",IF(_xlfn.XLOOKUP($B74,Event_and_Consequence!$CL:$CL,Event_and_Consequence!Z:Z,"",0,1)&lt;&gt;"",_xlfn.XLOOKUP($B74,Event_and_Consequence!$CL:$CL,Event_and_Consequence!Z:Z,"",0,1),""))</f>
        <v/>
      </c>
      <c r="N74" s="179" t="str">
        <f>IF($C74="","",IF(_xlfn.XLOOKUP($B74,Event_and_Consequence!$CL:$CL,Event_and_Consequence!AA:AA,"",0,1)&lt;&gt;"",_xlfn.XLOOKUP($B74,Event_and_Consequence!$CL:$CL,Event_and_Consequence!AA:AA,"",0,1),""))</f>
        <v/>
      </c>
      <c r="O74" s="179" t="str">
        <f>IF($C74="","",IF(_xlfn.XLOOKUP($B74,Event_and_Consequence!$CL:$CL,Event_and_Consequence!AB:AB,"",0,1)&lt;&gt;"",_xlfn.XLOOKUP($B74,Event_and_Consequence!$CL:$CL,Event_and_Consequence!AB:AB,"",0,1),""))</f>
        <v/>
      </c>
      <c r="P74" s="184"/>
      <c r="Q74" s="184"/>
      <c r="R74" s="179" t="str">
        <f>IF($C74="","",IF(_xlfn.XLOOKUP($B74,Event_and_Consequence!$CL:$CL,Event_and_Consequence!AC:AC,"",0,1)&lt;&gt;"",_xlfn.XLOOKUP($B74,Event_and_Consequence!$CL:$CL,Event_and_Consequence!AC:AC,"",0,1),""))</f>
        <v/>
      </c>
      <c r="S74" s="179" t="str">
        <f>IF($C74="","",IF(_xlfn.XLOOKUP($B74,Event_and_Consequence!$CL:$CL,Event_and_Consequence!AD:AD,"",0,1)&lt;&gt;"",_xlfn.XLOOKUP($B74,Event_and_Consequence!$CL:$CL,Event_and_Consequence!AD:AD,"",0,1),""))</f>
        <v/>
      </c>
      <c r="T74" s="179" t="str">
        <f>IF($C74="","",IF(_xlfn.XLOOKUP($B74,Event_and_Consequence!$CL:$CL,Event_and_Consequence!AE:AE,"",0,1)&lt;&gt;"",_xlfn.XLOOKUP($B74,Event_and_Consequence!$CL:$CL,Event_and_Consequence!AE:AE,"",0,1),""))</f>
        <v/>
      </c>
      <c r="U74" s="179" t="str">
        <f>IF($C74="","",IF(_xlfn.XLOOKUP($B74,Event_and_Consequence!$CL:$CL,Event_and_Consequence!AF:AF,"",0,1)&lt;&gt;"",_xlfn.XLOOKUP($B74,Event_and_Consequence!$CL:$CL,Event_and_Consequence!AF:AF,"",0,1),""))</f>
        <v/>
      </c>
      <c r="V74" s="184"/>
      <c r="W74" s="184"/>
      <c r="X74" s="179" t="str">
        <f>IF($C74="","",IF(_xlfn.XLOOKUP($B74,Event_and_Consequence!$CL:$CL,Event_and_Consequence!AG:AG,"",0,1)&lt;&gt;"",_xlfn.XLOOKUP($B74,Event_and_Consequence!$CL:$CL,Event_and_Consequence!AG:AG,"",0,1),""))</f>
        <v/>
      </c>
      <c r="Y74" s="179" t="str">
        <f>IF($C74="","",IF(_xlfn.XLOOKUP($B74,Event_and_Consequence!$CL:$CL,Event_and_Consequence!AH:AH,"",0,1)&lt;&gt;"",_xlfn.XLOOKUP($B74,Event_and_Consequence!$CL:$CL,Event_and_Consequence!AH:AH,"",0,1),""))</f>
        <v/>
      </c>
      <c r="Z74" s="179" t="str">
        <f>IF($C74="","",IF(_xlfn.XLOOKUP($B74,Event_and_Consequence!$CL:$CL,Event_and_Consequence!AI:AI,"",0,1)&lt;&gt;"",_xlfn.XLOOKUP($B74,Event_and_Consequence!$CL:$CL,Event_and_Consequence!AI:AI,"",0,1),""))</f>
        <v/>
      </c>
      <c r="AA74" s="179" t="str">
        <f>IF($C74="","",IF(_xlfn.XLOOKUP($B74,Event_and_Consequence!$CL:$CL,Event_and_Consequence!AJ:AJ,"",0,1)&lt;&gt;"",_xlfn.XLOOKUP($B74,Event_and_Consequence!$CL:$CL,Event_and_Consequence!AJ:AJ,"",0,1),""))</f>
        <v/>
      </c>
      <c r="AB74" s="184"/>
    </row>
    <row r="75" spans="1:28" s="176" customFormat="1" ht="12" x14ac:dyDescent="0.25">
      <c r="A75" s="188"/>
      <c r="B75" s="188">
        <v>73</v>
      </c>
      <c r="C75" s="178" t="str">
        <f>_xlfn.XLOOKUP($B75,Event_and_Consequence!$CL:$CL,Event_and_Consequence!B:B,"",0,1)</f>
        <v/>
      </c>
      <c r="D75" s="179" t="str">
        <f>IF($C75="","",_xlfn.XLOOKUP(C75,Facility_Information!B:B,Facility_Information!O:O,,0,1))</f>
        <v/>
      </c>
      <c r="E75" s="180" t="str">
        <f>IF($C75="","",_xlfn.XLOOKUP($B75,Event_and_Consequence!$CL:$CL,Event_and_Consequence!G:G,"",0,1))</f>
        <v/>
      </c>
      <c r="F75" s="181" t="str">
        <f>IF($C75="","",_xlfn.XLOOKUP($B75,Event_and_Consequence!$CL:$CL,Event_and_Consequence!H:H,"",0,1))</f>
        <v/>
      </c>
      <c r="G75" s="184"/>
      <c r="H75" s="184"/>
      <c r="I75" s="184"/>
      <c r="J75" s="179" t="str">
        <f>IF($C75="","",_xlfn.XLOOKUP($B75,Event_and_Consequence!$CL:$CL,Event_and_Consequence!I:I,"",0,1))</f>
        <v/>
      </c>
      <c r="K75" s="184"/>
      <c r="L75" s="179" t="str">
        <f>IF($C75="","",IF(_xlfn.XLOOKUP($B75,Event_and_Consequence!$CL:$CL,Event_and_Consequence!Y:Y,"",0,1)&lt;&gt;"",_xlfn.XLOOKUP($B75,Event_and_Consequence!$CL:$CL,Event_and_Consequence!Y:Y,"",0,1),""))</f>
        <v/>
      </c>
      <c r="M75" s="179" t="str">
        <f>IF($C75="","",IF(_xlfn.XLOOKUP($B75,Event_and_Consequence!$CL:$CL,Event_and_Consequence!Z:Z,"",0,1)&lt;&gt;"",_xlfn.XLOOKUP($B75,Event_and_Consequence!$CL:$CL,Event_and_Consequence!Z:Z,"",0,1),""))</f>
        <v/>
      </c>
      <c r="N75" s="179" t="str">
        <f>IF($C75="","",IF(_xlfn.XLOOKUP($B75,Event_and_Consequence!$CL:$CL,Event_and_Consequence!AA:AA,"",0,1)&lt;&gt;"",_xlfn.XLOOKUP($B75,Event_and_Consequence!$CL:$CL,Event_and_Consequence!AA:AA,"",0,1),""))</f>
        <v/>
      </c>
      <c r="O75" s="179" t="str">
        <f>IF($C75="","",IF(_xlfn.XLOOKUP($B75,Event_and_Consequence!$CL:$CL,Event_and_Consequence!AB:AB,"",0,1)&lt;&gt;"",_xlfn.XLOOKUP($B75,Event_and_Consequence!$CL:$CL,Event_and_Consequence!AB:AB,"",0,1),""))</f>
        <v/>
      </c>
      <c r="P75" s="184"/>
      <c r="Q75" s="184"/>
      <c r="R75" s="179" t="str">
        <f>IF($C75="","",IF(_xlfn.XLOOKUP($B75,Event_and_Consequence!$CL:$CL,Event_and_Consequence!AC:AC,"",0,1)&lt;&gt;"",_xlfn.XLOOKUP($B75,Event_and_Consequence!$CL:$CL,Event_and_Consequence!AC:AC,"",0,1),""))</f>
        <v/>
      </c>
      <c r="S75" s="179" t="str">
        <f>IF($C75="","",IF(_xlfn.XLOOKUP($B75,Event_and_Consequence!$CL:$CL,Event_and_Consequence!AD:AD,"",0,1)&lt;&gt;"",_xlfn.XLOOKUP($B75,Event_and_Consequence!$CL:$CL,Event_and_Consequence!AD:AD,"",0,1),""))</f>
        <v/>
      </c>
      <c r="T75" s="179" t="str">
        <f>IF($C75="","",IF(_xlfn.XLOOKUP($B75,Event_and_Consequence!$CL:$CL,Event_and_Consequence!AE:AE,"",0,1)&lt;&gt;"",_xlfn.XLOOKUP($B75,Event_and_Consequence!$CL:$CL,Event_and_Consequence!AE:AE,"",0,1),""))</f>
        <v/>
      </c>
      <c r="U75" s="179" t="str">
        <f>IF($C75="","",IF(_xlfn.XLOOKUP($B75,Event_and_Consequence!$CL:$CL,Event_and_Consequence!AF:AF,"",0,1)&lt;&gt;"",_xlfn.XLOOKUP($B75,Event_and_Consequence!$CL:$CL,Event_and_Consequence!AF:AF,"",0,1),""))</f>
        <v/>
      </c>
      <c r="V75" s="184"/>
      <c r="W75" s="184"/>
      <c r="X75" s="179" t="str">
        <f>IF($C75="","",IF(_xlfn.XLOOKUP($B75,Event_and_Consequence!$CL:$CL,Event_and_Consequence!AG:AG,"",0,1)&lt;&gt;"",_xlfn.XLOOKUP($B75,Event_and_Consequence!$CL:$CL,Event_and_Consequence!AG:AG,"",0,1),""))</f>
        <v/>
      </c>
      <c r="Y75" s="179" t="str">
        <f>IF($C75="","",IF(_xlfn.XLOOKUP($B75,Event_and_Consequence!$CL:$CL,Event_and_Consequence!AH:AH,"",0,1)&lt;&gt;"",_xlfn.XLOOKUP($B75,Event_and_Consequence!$CL:$CL,Event_and_Consequence!AH:AH,"",0,1),""))</f>
        <v/>
      </c>
      <c r="Z75" s="179" t="str">
        <f>IF($C75="","",IF(_xlfn.XLOOKUP($B75,Event_and_Consequence!$CL:$CL,Event_and_Consequence!AI:AI,"",0,1)&lt;&gt;"",_xlfn.XLOOKUP($B75,Event_and_Consequence!$CL:$CL,Event_and_Consequence!AI:AI,"",0,1),""))</f>
        <v/>
      </c>
      <c r="AA75" s="179" t="str">
        <f>IF($C75="","",IF(_xlfn.XLOOKUP($B75,Event_and_Consequence!$CL:$CL,Event_and_Consequence!AJ:AJ,"",0,1)&lt;&gt;"",_xlfn.XLOOKUP($B75,Event_and_Consequence!$CL:$CL,Event_and_Consequence!AJ:AJ,"",0,1),""))</f>
        <v/>
      </c>
      <c r="AB75" s="184"/>
    </row>
    <row r="76" spans="1:28" s="176" customFormat="1" ht="12" x14ac:dyDescent="0.25">
      <c r="A76" s="188"/>
      <c r="B76" s="188">
        <v>74</v>
      </c>
      <c r="C76" s="178" t="str">
        <f>_xlfn.XLOOKUP($B76,Event_and_Consequence!$CL:$CL,Event_and_Consequence!B:B,"",0,1)</f>
        <v/>
      </c>
      <c r="D76" s="179" t="str">
        <f>IF($C76="","",_xlfn.XLOOKUP(C76,Facility_Information!B:B,Facility_Information!O:O,,0,1))</f>
        <v/>
      </c>
      <c r="E76" s="180" t="str">
        <f>IF($C76="","",_xlfn.XLOOKUP($B76,Event_and_Consequence!$CL:$CL,Event_and_Consequence!G:G,"",0,1))</f>
        <v/>
      </c>
      <c r="F76" s="181" t="str">
        <f>IF($C76="","",_xlfn.XLOOKUP($B76,Event_and_Consequence!$CL:$CL,Event_and_Consequence!H:H,"",0,1))</f>
        <v/>
      </c>
      <c r="G76" s="184"/>
      <c r="H76" s="184"/>
      <c r="I76" s="184"/>
      <c r="J76" s="179" t="str">
        <f>IF($C76="","",_xlfn.XLOOKUP($B76,Event_and_Consequence!$CL:$CL,Event_and_Consequence!I:I,"",0,1))</f>
        <v/>
      </c>
      <c r="K76" s="184"/>
      <c r="L76" s="179" t="str">
        <f>IF($C76="","",IF(_xlfn.XLOOKUP($B76,Event_and_Consequence!$CL:$CL,Event_and_Consequence!Y:Y,"",0,1)&lt;&gt;"",_xlfn.XLOOKUP($B76,Event_and_Consequence!$CL:$CL,Event_and_Consequence!Y:Y,"",0,1),""))</f>
        <v/>
      </c>
      <c r="M76" s="179" t="str">
        <f>IF($C76="","",IF(_xlfn.XLOOKUP($B76,Event_and_Consequence!$CL:$CL,Event_and_Consequence!Z:Z,"",0,1)&lt;&gt;"",_xlfn.XLOOKUP($B76,Event_and_Consequence!$CL:$CL,Event_and_Consequence!Z:Z,"",0,1),""))</f>
        <v/>
      </c>
      <c r="N76" s="179" t="str">
        <f>IF($C76="","",IF(_xlfn.XLOOKUP($B76,Event_and_Consequence!$CL:$CL,Event_and_Consequence!AA:AA,"",0,1)&lt;&gt;"",_xlfn.XLOOKUP($B76,Event_and_Consequence!$CL:$CL,Event_and_Consequence!AA:AA,"",0,1),""))</f>
        <v/>
      </c>
      <c r="O76" s="179" t="str">
        <f>IF($C76="","",IF(_xlfn.XLOOKUP($B76,Event_and_Consequence!$CL:$CL,Event_and_Consequence!AB:AB,"",0,1)&lt;&gt;"",_xlfn.XLOOKUP($B76,Event_and_Consequence!$CL:$CL,Event_and_Consequence!AB:AB,"",0,1),""))</f>
        <v/>
      </c>
      <c r="P76" s="184"/>
      <c r="Q76" s="184"/>
      <c r="R76" s="179" t="str">
        <f>IF($C76="","",IF(_xlfn.XLOOKUP($B76,Event_and_Consequence!$CL:$CL,Event_and_Consequence!AC:AC,"",0,1)&lt;&gt;"",_xlfn.XLOOKUP($B76,Event_and_Consequence!$CL:$CL,Event_and_Consequence!AC:AC,"",0,1),""))</f>
        <v/>
      </c>
      <c r="S76" s="179" t="str">
        <f>IF($C76="","",IF(_xlfn.XLOOKUP($B76,Event_and_Consequence!$CL:$CL,Event_and_Consequence!AD:AD,"",0,1)&lt;&gt;"",_xlfn.XLOOKUP($B76,Event_and_Consequence!$CL:$CL,Event_and_Consequence!AD:AD,"",0,1),""))</f>
        <v/>
      </c>
      <c r="T76" s="179" t="str">
        <f>IF($C76="","",IF(_xlfn.XLOOKUP($B76,Event_and_Consequence!$CL:$CL,Event_and_Consequence!AE:AE,"",0,1)&lt;&gt;"",_xlfn.XLOOKUP($B76,Event_and_Consequence!$CL:$CL,Event_and_Consequence!AE:AE,"",0,1),""))</f>
        <v/>
      </c>
      <c r="U76" s="179" t="str">
        <f>IF($C76="","",IF(_xlfn.XLOOKUP($B76,Event_and_Consequence!$CL:$CL,Event_and_Consequence!AF:AF,"",0,1)&lt;&gt;"",_xlfn.XLOOKUP($B76,Event_and_Consequence!$CL:$CL,Event_and_Consequence!AF:AF,"",0,1),""))</f>
        <v/>
      </c>
      <c r="V76" s="184"/>
      <c r="W76" s="184"/>
      <c r="X76" s="179" t="str">
        <f>IF($C76="","",IF(_xlfn.XLOOKUP($B76,Event_and_Consequence!$CL:$CL,Event_and_Consequence!AG:AG,"",0,1)&lt;&gt;"",_xlfn.XLOOKUP($B76,Event_and_Consequence!$CL:$CL,Event_and_Consequence!AG:AG,"",0,1),""))</f>
        <v/>
      </c>
      <c r="Y76" s="179" t="str">
        <f>IF($C76="","",IF(_xlfn.XLOOKUP($B76,Event_and_Consequence!$CL:$CL,Event_and_Consequence!AH:AH,"",0,1)&lt;&gt;"",_xlfn.XLOOKUP($B76,Event_and_Consequence!$CL:$CL,Event_and_Consequence!AH:AH,"",0,1),""))</f>
        <v/>
      </c>
      <c r="Z76" s="179" t="str">
        <f>IF($C76="","",IF(_xlfn.XLOOKUP($B76,Event_and_Consequence!$CL:$CL,Event_and_Consequence!AI:AI,"",0,1)&lt;&gt;"",_xlfn.XLOOKUP($B76,Event_and_Consequence!$CL:$CL,Event_and_Consequence!AI:AI,"",0,1),""))</f>
        <v/>
      </c>
      <c r="AA76" s="179" t="str">
        <f>IF($C76="","",IF(_xlfn.XLOOKUP($B76,Event_and_Consequence!$CL:$CL,Event_and_Consequence!AJ:AJ,"",0,1)&lt;&gt;"",_xlfn.XLOOKUP($B76,Event_and_Consequence!$CL:$CL,Event_and_Consequence!AJ:AJ,"",0,1),""))</f>
        <v/>
      </c>
      <c r="AB76" s="184"/>
    </row>
    <row r="77" spans="1:28" s="176" customFormat="1" ht="12" x14ac:dyDescent="0.25">
      <c r="A77" s="188"/>
      <c r="B77" s="188">
        <v>75</v>
      </c>
      <c r="C77" s="178" t="str">
        <f>_xlfn.XLOOKUP($B77,Event_and_Consequence!$CL:$CL,Event_and_Consequence!B:B,"",0,1)</f>
        <v/>
      </c>
      <c r="D77" s="179" t="str">
        <f>IF($C77="","",_xlfn.XLOOKUP(C77,Facility_Information!B:B,Facility_Information!O:O,,0,1))</f>
        <v/>
      </c>
      <c r="E77" s="180" t="str">
        <f>IF($C77="","",_xlfn.XLOOKUP($B77,Event_and_Consequence!$CL:$CL,Event_and_Consequence!G:G,"",0,1))</f>
        <v/>
      </c>
      <c r="F77" s="181" t="str">
        <f>IF($C77="","",_xlfn.XLOOKUP($B77,Event_and_Consequence!$CL:$CL,Event_and_Consequence!H:H,"",0,1))</f>
        <v/>
      </c>
      <c r="G77" s="184"/>
      <c r="H77" s="184"/>
      <c r="I77" s="184"/>
      <c r="J77" s="179" t="str">
        <f>IF($C77="","",_xlfn.XLOOKUP($B77,Event_and_Consequence!$CL:$CL,Event_and_Consequence!I:I,"",0,1))</f>
        <v/>
      </c>
      <c r="K77" s="184"/>
      <c r="L77" s="179" t="str">
        <f>IF($C77="","",IF(_xlfn.XLOOKUP($B77,Event_and_Consequence!$CL:$CL,Event_and_Consequence!Y:Y,"",0,1)&lt;&gt;"",_xlfn.XLOOKUP($B77,Event_and_Consequence!$CL:$CL,Event_and_Consequence!Y:Y,"",0,1),""))</f>
        <v/>
      </c>
      <c r="M77" s="179" t="str">
        <f>IF($C77="","",IF(_xlfn.XLOOKUP($B77,Event_and_Consequence!$CL:$CL,Event_and_Consequence!Z:Z,"",0,1)&lt;&gt;"",_xlfn.XLOOKUP($B77,Event_and_Consequence!$CL:$CL,Event_and_Consequence!Z:Z,"",0,1),""))</f>
        <v/>
      </c>
      <c r="N77" s="179" t="str">
        <f>IF($C77="","",IF(_xlfn.XLOOKUP($B77,Event_and_Consequence!$CL:$CL,Event_and_Consequence!AA:AA,"",0,1)&lt;&gt;"",_xlfn.XLOOKUP($B77,Event_and_Consequence!$CL:$CL,Event_and_Consequence!AA:AA,"",0,1),""))</f>
        <v/>
      </c>
      <c r="O77" s="179" t="str">
        <f>IF($C77="","",IF(_xlfn.XLOOKUP($B77,Event_and_Consequence!$CL:$CL,Event_and_Consequence!AB:AB,"",0,1)&lt;&gt;"",_xlfn.XLOOKUP($B77,Event_and_Consequence!$CL:$CL,Event_and_Consequence!AB:AB,"",0,1),""))</f>
        <v/>
      </c>
      <c r="P77" s="184"/>
      <c r="Q77" s="184"/>
      <c r="R77" s="179" t="str">
        <f>IF($C77="","",IF(_xlfn.XLOOKUP($B77,Event_and_Consequence!$CL:$CL,Event_and_Consequence!AC:AC,"",0,1)&lt;&gt;"",_xlfn.XLOOKUP($B77,Event_and_Consequence!$CL:$CL,Event_and_Consequence!AC:AC,"",0,1),""))</f>
        <v/>
      </c>
      <c r="S77" s="179" t="str">
        <f>IF($C77="","",IF(_xlfn.XLOOKUP($B77,Event_and_Consequence!$CL:$CL,Event_and_Consequence!AD:AD,"",0,1)&lt;&gt;"",_xlfn.XLOOKUP($B77,Event_and_Consequence!$CL:$CL,Event_and_Consequence!AD:AD,"",0,1),""))</f>
        <v/>
      </c>
      <c r="T77" s="179" t="str">
        <f>IF($C77="","",IF(_xlfn.XLOOKUP($B77,Event_and_Consequence!$CL:$CL,Event_and_Consequence!AE:AE,"",0,1)&lt;&gt;"",_xlfn.XLOOKUP($B77,Event_and_Consequence!$CL:$CL,Event_and_Consequence!AE:AE,"",0,1),""))</f>
        <v/>
      </c>
      <c r="U77" s="179" t="str">
        <f>IF($C77="","",IF(_xlfn.XLOOKUP($B77,Event_and_Consequence!$CL:$CL,Event_and_Consequence!AF:AF,"",0,1)&lt;&gt;"",_xlfn.XLOOKUP($B77,Event_and_Consequence!$CL:$CL,Event_and_Consequence!AF:AF,"",0,1),""))</f>
        <v/>
      </c>
      <c r="V77" s="184"/>
      <c r="W77" s="184"/>
      <c r="X77" s="179" t="str">
        <f>IF($C77="","",IF(_xlfn.XLOOKUP($B77,Event_and_Consequence!$CL:$CL,Event_and_Consequence!AG:AG,"",0,1)&lt;&gt;"",_xlfn.XLOOKUP($B77,Event_and_Consequence!$CL:$CL,Event_and_Consequence!AG:AG,"",0,1),""))</f>
        <v/>
      </c>
      <c r="Y77" s="179" t="str">
        <f>IF($C77="","",IF(_xlfn.XLOOKUP($B77,Event_and_Consequence!$CL:$CL,Event_and_Consequence!AH:AH,"",0,1)&lt;&gt;"",_xlfn.XLOOKUP($B77,Event_and_Consequence!$CL:$CL,Event_and_Consequence!AH:AH,"",0,1),""))</f>
        <v/>
      </c>
      <c r="Z77" s="179" t="str">
        <f>IF($C77="","",IF(_xlfn.XLOOKUP($B77,Event_and_Consequence!$CL:$CL,Event_and_Consequence!AI:AI,"",0,1)&lt;&gt;"",_xlfn.XLOOKUP($B77,Event_and_Consequence!$CL:$CL,Event_and_Consequence!AI:AI,"",0,1),""))</f>
        <v/>
      </c>
      <c r="AA77" s="179" t="str">
        <f>IF($C77="","",IF(_xlfn.XLOOKUP($B77,Event_and_Consequence!$CL:$CL,Event_and_Consequence!AJ:AJ,"",0,1)&lt;&gt;"",_xlfn.XLOOKUP($B77,Event_and_Consequence!$CL:$CL,Event_and_Consequence!AJ:AJ,"",0,1),""))</f>
        <v/>
      </c>
      <c r="AB77" s="184"/>
    </row>
    <row r="78" spans="1:28" s="176" customFormat="1" ht="12" x14ac:dyDescent="0.25">
      <c r="A78" s="188"/>
      <c r="B78" s="188">
        <v>76</v>
      </c>
      <c r="C78" s="178" t="str">
        <f>_xlfn.XLOOKUP($B78,Event_and_Consequence!$CL:$CL,Event_and_Consequence!B:B,"",0,1)</f>
        <v/>
      </c>
      <c r="D78" s="179" t="str">
        <f>IF($C78="","",_xlfn.XLOOKUP(C78,Facility_Information!B:B,Facility_Information!O:O,,0,1))</f>
        <v/>
      </c>
      <c r="E78" s="180" t="str">
        <f>IF($C78="","",_xlfn.XLOOKUP($B78,Event_and_Consequence!$CL:$CL,Event_and_Consequence!G:G,"",0,1))</f>
        <v/>
      </c>
      <c r="F78" s="181" t="str">
        <f>IF($C78="","",_xlfn.XLOOKUP($B78,Event_and_Consequence!$CL:$CL,Event_and_Consequence!H:H,"",0,1))</f>
        <v/>
      </c>
      <c r="G78" s="184"/>
      <c r="H78" s="184"/>
      <c r="I78" s="184"/>
      <c r="J78" s="179" t="str">
        <f>IF($C78="","",_xlfn.XLOOKUP($B78,Event_and_Consequence!$CL:$CL,Event_and_Consequence!I:I,"",0,1))</f>
        <v/>
      </c>
      <c r="K78" s="184"/>
      <c r="L78" s="179" t="str">
        <f>IF($C78="","",IF(_xlfn.XLOOKUP($B78,Event_and_Consequence!$CL:$CL,Event_and_Consequence!Y:Y,"",0,1)&lt;&gt;"",_xlfn.XLOOKUP($B78,Event_and_Consequence!$CL:$CL,Event_and_Consequence!Y:Y,"",0,1),""))</f>
        <v/>
      </c>
      <c r="M78" s="179" t="str">
        <f>IF($C78="","",IF(_xlfn.XLOOKUP($B78,Event_and_Consequence!$CL:$CL,Event_and_Consequence!Z:Z,"",0,1)&lt;&gt;"",_xlfn.XLOOKUP($B78,Event_and_Consequence!$CL:$CL,Event_and_Consequence!Z:Z,"",0,1),""))</f>
        <v/>
      </c>
      <c r="N78" s="179" t="str">
        <f>IF($C78="","",IF(_xlfn.XLOOKUP($B78,Event_and_Consequence!$CL:$CL,Event_and_Consequence!AA:AA,"",0,1)&lt;&gt;"",_xlfn.XLOOKUP($B78,Event_and_Consequence!$CL:$CL,Event_and_Consequence!AA:AA,"",0,1),""))</f>
        <v/>
      </c>
      <c r="O78" s="179" t="str">
        <f>IF($C78="","",IF(_xlfn.XLOOKUP($B78,Event_and_Consequence!$CL:$CL,Event_and_Consequence!AB:AB,"",0,1)&lt;&gt;"",_xlfn.XLOOKUP($B78,Event_and_Consequence!$CL:$CL,Event_and_Consequence!AB:AB,"",0,1),""))</f>
        <v/>
      </c>
      <c r="P78" s="184"/>
      <c r="Q78" s="184"/>
      <c r="R78" s="179" t="str">
        <f>IF($C78="","",IF(_xlfn.XLOOKUP($B78,Event_and_Consequence!$CL:$CL,Event_and_Consequence!AC:AC,"",0,1)&lt;&gt;"",_xlfn.XLOOKUP($B78,Event_and_Consequence!$CL:$CL,Event_and_Consequence!AC:AC,"",0,1),""))</f>
        <v/>
      </c>
      <c r="S78" s="179" t="str">
        <f>IF($C78="","",IF(_xlfn.XLOOKUP($B78,Event_and_Consequence!$CL:$CL,Event_and_Consequence!AD:AD,"",0,1)&lt;&gt;"",_xlfn.XLOOKUP($B78,Event_and_Consequence!$CL:$CL,Event_and_Consequence!AD:AD,"",0,1),""))</f>
        <v/>
      </c>
      <c r="T78" s="179" t="str">
        <f>IF($C78="","",IF(_xlfn.XLOOKUP($B78,Event_and_Consequence!$CL:$CL,Event_and_Consequence!AE:AE,"",0,1)&lt;&gt;"",_xlfn.XLOOKUP($B78,Event_and_Consequence!$CL:$CL,Event_and_Consequence!AE:AE,"",0,1),""))</f>
        <v/>
      </c>
      <c r="U78" s="179" t="str">
        <f>IF($C78="","",IF(_xlfn.XLOOKUP($B78,Event_and_Consequence!$CL:$CL,Event_and_Consequence!AF:AF,"",0,1)&lt;&gt;"",_xlfn.XLOOKUP($B78,Event_and_Consequence!$CL:$CL,Event_and_Consequence!AF:AF,"",0,1),""))</f>
        <v/>
      </c>
      <c r="V78" s="184"/>
      <c r="W78" s="184"/>
      <c r="X78" s="179" t="str">
        <f>IF($C78="","",IF(_xlfn.XLOOKUP($B78,Event_and_Consequence!$CL:$CL,Event_and_Consequence!AG:AG,"",0,1)&lt;&gt;"",_xlfn.XLOOKUP($B78,Event_and_Consequence!$CL:$CL,Event_and_Consequence!AG:AG,"",0,1),""))</f>
        <v/>
      </c>
      <c r="Y78" s="179" t="str">
        <f>IF($C78="","",IF(_xlfn.XLOOKUP($B78,Event_and_Consequence!$CL:$CL,Event_and_Consequence!AH:AH,"",0,1)&lt;&gt;"",_xlfn.XLOOKUP($B78,Event_and_Consequence!$CL:$CL,Event_and_Consequence!AH:AH,"",0,1),""))</f>
        <v/>
      </c>
      <c r="Z78" s="179" t="str">
        <f>IF($C78="","",IF(_xlfn.XLOOKUP($B78,Event_and_Consequence!$CL:$CL,Event_and_Consequence!AI:AI,"",0,1)&lt;&gt;"",_xlfn.XLOOKUP($B78,Event_and_Consequence!$CL:$CL,Event_and_Consequence!AI:AI,"",0,1),""))</f>
        <v/>
      </c>
      <c r="AA78" s="179" t="str">
        <f>IF($C78="","",IF(_xlfn.XLOOKUP($B78,Event_and_Consequence!$CL:$CL,Event_and_Consequence!AJ:AJ,"",0,1)&lt;&gt;"",_xlfn.XLOOKUP($B78,Event_and_Consequence!$CL:$CL,Event_and_Consequence!AJ:AJ,"",0,1),""))</f>
        <v/>
      </c>
      <c r="AB78" s="184"/>
    </row>
    <row r="79" spans="1:28" s="176" customFormat="1" ht="12" x14ac:dyDescent="0.25">
      <c r="A79" s="188"/>
      <c r="B79" s="188">
        <v>77</v>
      </c>
      <c r="C79" s="178" t="str">
        <f>_xlfn.XLOOKUP($B79,Event_and_Consequence!$CL:$CL,Event_and_Consequence!B:B,"",0,1)</f>
        <v/>
      </c>
      <c r="D79" s="179" t="str">
        <f>IF($C79="","",_xlfn.XLOOKUP(C79,Facility_Information!B:B,Facility_Information!O:O,,0,1))</f>
        <v/>
      </c>
      <c r="E79" s="180" t="str">
        <f>IF($C79="","",_xlfn.XLOOKUP($B79,Event_and_Consequence!$CL:$CL,Event_and_Consequence!G:G,"",0,1))</f>
        <v/>
      </c>
      <c r="F79" s="181" t="str">
        <f>IF($C79="","",_xlfn.XLOOKUP($B79,Event_and_Consequence!$CL:$CL,Event_and_Consequence!H:H,"",0,1))</f>
        <v/>
      </c>
      <c r="G79" s="184"/>
      <c r="H79" s="184"/>
      <c r="I79" s="184"/>
      <c r="J79" s="179" t="str">
        <f>IF($C79="","",_xlfn.XLOOKUP($B79,Event_and_Consequence!$CL:$CL,Event_and_Consequence!I:I,"",0,1))</f>
        <v/>
      </c>
      <c r="K79" s="184"/>
      <c r="L79" s="179" t="str">
        <f>IF($C79="","",IF(_xlfn.XLOOKUP($B79,Event_and_Consequence!$CL:$CL,Event_and_Consequence!Y:Y,"",0,1)&lt;&gt;"",_xlfn.XLOOKUP($B79,Event_and_Consequence!$CL:$CL,Event_and_Consequence!Y:Y,"",0,1),""))</f>
        <v/>
      </c>
      <c r="M79" s="179" t="str">
        <f>IF($C79="","",IF(_xlfn.XLOOKUP($B79,Event_and_Consequence!$CL:$CL,Event_and_Consequence!Z:Z,"",0,1)&lt;&gt;"",_xlfn.XLOOKUP($B79,Event_and_Consequence!$CL:$CL,Event_and_Consequence!Z:Z,"",0,1),""))</f>
        <v/>
      </c>
      <c r="N79" s="179" t="str">
        <f>IF($C79="","",IF(_xlfn.XLOOKUP($B79,Event_and_Consequence!$CL:$CL,Event_and_Consequence!AA:AA,"",0,1)&lt;&gt;"",_xlfn.XLOOKUP($B79,Event_and_Consequence!$CL:$CL,Event_and_Consequence!AA:AA,"",0,1),""))</f>
        <v/>
      </c>
      <c r="O79" s="179" t="str">
        <f>IF($C79="","",IF(_xlfn.XLOOKUP($B79,Event_and_Consequence!$CL:$CL,Event_and_Consequence!AB:AB,"",0,1)&lt;&gt;"",_xlfn.XLOOKUP($B79,Event_and_Consequence!$CL:$CL,Event_and_Consequence!AB:AB,"",0,1),""))</f>
        <v/>
      </c>
      <c r="P79" s="184"/>
      <c r="Q79" s="184"/>
      <c r="R79" s="179" t="str">
        <f>IF($C79="","",IF(_xlfn.XLOOKUP($B79,Event_and_Consequence!$CL:$CL,Event_and_Consequence!AC:AC,"",0,1)&lt;&gt;"",_xlfn.XLOOKUP($B79,Event_and_Consequence!$CL:$CL,Event_and_Consequence!AC:AC,"",0,1),""))</f>
        <v/>
      </c>
      <c r="S79" s="179" t="str">
        <f>IF($C79="","",IF(_xlfn.XLOOKUP($B79,Event_and_Consequence!$CL:$CL,Event_and_Consequence!AD:AD,"",0,1)&lt;&gt;"",_xlfn.XLOOKUP($B79,Event_and_Consequence!$CL:$CL,Event_and_Consequence!AD:AD,"",0,1),""))</f>
        <v/>
      </c>
      <c r="T79" s="179" t="str">
        <f>IF($C79="","",IF(_xlfn.XLOOKUP($B79,Event_and_Consequence!$CL:$CL,Event_and_Consequence!AE:AE,"",0,1)&lt;&gt;"",_xlfn.XLOOKUP($B79,Event_and_Consequence!$CL:$CL,Event_and_Consequence!AE:AE,"",0,1),""))</f>
        <v/>
      </c>
      <c r="U79" s="179" t="str">
        <f>IF($C79="","",IF(_xlfn.XLOOKUP($B79,Event_and_Consequence!$CL:$CL,Event_and_Consequence!AF:AF,"",0,1)&lt;&gt;"",_xlfn.XLOOKUP($B79,Event_and_Consequence!$CL:$CL,Event_and_Consequence!AF:AF,"",0,1),""))</f>
        <v/>
      </c>
      <c r="V79" s="184"/>
      <c r="W79" s="184"/>
      <c r="X79" s="179" t="str">
        <f>IF($C79="","",IF(_xlfn.XLOOKUP($B79,Event_and_Consequence!$CL:$CL,Event_and_Consequence!AG:AG,"",0,1)&lt;&gt;"",_xlfn.XLOOKUP($B79,Event_and_Consequence!$CL:$CL,Event_and_Consequence!AG:AG,"",0,1),""))</f>
        <v/>
      </c>
      <c r="Y79" s="179" t="str">
        <f>IF($C79="","",IF(_xlfn.XLOOKUP($B79,Event_and_Consequence!$CL:$CL,Event_and_Consequence!AH:AH,"",0,1)&lt;&gt;"",_xlfn.XLOOKUP($B79,Event_and_Consequence!$CL:$CL,Event_and_Consequence!AH:AH,"",0,1),""))</f>
        <v/>
      </c>
      <c r="Z79" s="179" t="str">
        <f>IF($C79="","",IF(_xlfn.XLOOKUP($B79,Event_and_Consequence!$CL:$CL,Event_and_Consequence!AI:AI,"",0,1)&lt;&gt;"",_xlfn.XLOOKUP($B79,Event_and_Consequence!$CL:$CL,Event_and_Consequence!AI:AI,"",0,1),""))</f>
        <v/>
      </c>
      <c r="AA79" s="179" t="str">
        <f>IF($C79="","",IF(_xlfn.XLOOKUP($B79,Event_and_Consequence!$CL:$CL,Event_and_Consequence!AJ:AJ,"",0,1)&lt;&gt;"",_xlfn.XLOOKUP($B79,Event_and_Consequence!$CL:$CL,Event_and_Consequence!AJ:AJ,"",0,1),""))</f>
        <v/>
      </c>
      <c r="AB79" s="184"/>
    </row>
    <row r="80" spans="1:28" s="176" customFormat="1" ht="12" x14ac:dyDescent="0.25">
      <c r="A80" s="188"/>
      <c r="B80" s="188">
        <v>78</v>
      </c>
      <c r="C80" s="178" t="str">
        <f>_xlfn.XLOOKUP($B80,Event_and_Consequence!$CL:$CL,Event_and_Consequence!B:B,"",0,1)</f>
        <v/>
      </c>
      <c r="D80" s="179" t="str">
        <f>IF($C80="","",_xlfn.XLOOKUP(C80,Facility_Information!B:B,Facility_Information!O:O,,0,1))</f>
        <v/>
      </c>
      <c r="E80" s="180" t="str">
        <f>IF($C80="","",_xlfn.XLOOKUP($B80,Event_and_Consequence!$CL:$CL,Event_and_Consequence!G:G,"",0,1))</f>
        <v/>
      </c>
      <c r="F80" s="181" t="str">
        <f>IF($C80="","",_xlfn.XLOOKUP($B80,Event_and_Consequence!$CL:$CL,Event_and_Consequence!H:H,"",0,1))</f>
        <v/>
      </c>
      <c r="G80" s="184"/>
      <c r="H80" s="184"/>
      <c r="I80" s="184"/>
      <c r="J80" s="179" t="str">
        <f>IF($C80="","",_xlfn.XLOOKUP($B80,Event_and_Consequence!$CL:$CL,Event_and_Consequence!I:I,"",0,1))</f>
        <v/>
      </c>
      <c r="K80" s="184"/>
      <c r="L80" s="179" t="str">
        <f>IF($C80="","",IF(_xlfn.XLOOKUP($B80,Event_and_Consequence!$CL:$CL,Event_and_Consequence!Y:Y,"",0,1)&lt;&gt;"",_xlfn.XLOOKUP($B80,Event_and_Consequence!$CL:$CL,Event_and_Consequence!Y:Y,"",0,1),""))</f>
        <v/>
      </c>
      <c r="M80" s="179" t="str">
        <f>IF($C80="","",IF(_xlfn.XLOOKUP($B80,Event_and_Consequence!$CL:$CL,Event_and_Consequence!Z:Z,"",0,1)&lt;&gt;"",_xlfn.XLOOKUP($B80,Event_and_Consequence!$CL:$CL,Event_and_Consequence!Z:Z,"",0,1),""))</f>
        <v/>
      </c>
      <c r="N80" s="179" t="str">
        <f>IF($C80="","",IF(_xlfn.XLOOKUP($B80,Event_and_Consequence!$CL:$CL,Event_and_Consequence!AA:AA,"",0,1)&lt;&gt;"",_xlfn.XLOOKUP($B80,Event_and_Consequence!$CL:$CL,Event_and_Consequence!AA:AA,"",0,1),""))</f>
        <v/>
      </c>
      <c r="O80" s="179" t="str">
        <f>IF($C80="","",IF(_xlfn.XLOOKUP($B80,Event_and_Consequence!$CL:$CL,Event_and_Consequence!AB:AB,"",0,1)&lt;&gt;"",_xlfn.XLOOKUP($B80,Event_and_Consequence!$CL:$CL,Event_and_Consequence!AB:AB,"",0,1),""))</f>
        <v/>
      </c>
      <c r="P80" s="184"/>
      <c r="Q80" s="184"/>
      <c r="R80" s="179" t="str">
        <f>IF($C80="","",IF(_xlfn.XLOOKUP($B80,Event_and_Consequence!$CL:$CL,Event_and_Consequence!AC:AC,"",0,1)&lt;&gt;"",_xlfn.XLOOKUP($B80,Event_and_Consequence!$CL:$CL,Event_and_Consequence!AC:AC,"",0,1),""))</f>
        <v/>
      </c>
      <c r="S80" s="179" t="str">
        <f>IF($C80="","",IF(_xlfn.XLOOKUP($B80,Event_and_Consequence!$CL:$CL,Event_and_Consequence!AD:AD,"",0,1)&lt;&gt;"",_xlfn.XLOOKUP($B80,Event_and_Consequence!$CL:$CL,Event_and_Consequence!AD:AD,"",0,1),""))</f>
        <v/>
      </c>
      <c r="T80" s="179" t="str">
        <f>IF($C80="","",IF(_xlfn.XLOOKUP($B80,Event_and_Consequence!$CL:$CL,Event_and_Consequence!AE:AE,"",0,1)&lt;&gt;"",_xlfn.XLOOKUP($B80,Event_and_Consequence!$CL:$CL,Event_and_Consequence!AE:AE,"",0,1),""))</f>
        <v/>
      </c>
      <c r="U80" s="179" t="str">
        <f>IF($C80="","",IF(_xlfn.XLOOKUP($B80,Event_and_Consequence!$CL:$CL,Event_and_Consequence!AF:AF,"",0,1)&lt;&gt;"",_xlfn.XLOOKUP($B80,Event_and_Consequence!$CL:$CL,Event_and_Consequence!AF:AF,"",0,1),""))</f>
        <v/>
      </c>
      <c r="V80" s="184"/>
      <c r="W80" s="184"/>
      <c r="X80" s="179" t="str">
        <f>IF($C80="","",IF(_xlfn.XLOOKUP($B80,Event_and_Consequence!$CL:$CL,Event_and_Consequence!AG:AG,"",0,1)&lt;&gt;"",_xlfn.XLOOKUP($B80,Event_and_Consequence!$CL:$CL,Event_and_Consequence!AG:AG,"",0,1),""))</f>
        <v/>
      </c>
      <c r="Y80" s="179" t="str">
        <f>IF($C80="","",IF(_xlfn.XLOOKUP($B80,Event_and_Consequence!$CL:$CL,Event_and_Consequence!AH:AH,"",0,1)&lt;&gt;"",_xlfn.XLOOKUP($B80,Event_and_Consequence!$CL:$CL,Event_and_Consequence!AH:AH,"",0,1),""))</f>
        <v/>
      </c>
      <c r="Z80" s="179" t="str">
        <f>IF($C80="","",IF(_xlfn.XLOOKUP($B80,Event_and_Consequence!$CL:$CL,Event_and_Consequence!AI:AI,"",0,1)&lt;&gt;"",_xlfn.XLOOKUP($B80,Event_and_Consequence!$CL:$CL,Event_and_Consequence!AI:AI,"",0,1),""))</f>
        <v/>
      </c>
      <c r="AA80" s="179" t="str">
        <f>IF($C80="","",IF(_xlfn.XLOOKUP($B80,Event_and_Consequence!$CL:$CL,Event_and_Consequence!AJ:AJ,"",0,1)&lt;&gt;"",_xlfn.XLOOKUP($B80,Event_and_Consequence!$CL:$CL,Event_and_Consequence!AJ:AJ,"",0,1),""))</f>
        <v/>
      </c>
      <c r="AB80" s="184"/>
    </row>
    <row r="81" spans="1:28" s="176" customFormat="1" ht="12" x14ac:dyDescent="0.25">
      <c r="A81" s="188"/>
      <c r="B81" s="188">
        <v>79</v>
      </c>
      <c r="C81" s="178" t="str">
        <f>_xlfn.XLOOKUP($B81,Event_and_Consequence!$CL:$CL,Event_and_Consequence!B:B,"",0,1)</f>
        <v/>
      </c>
      <c r="D81" s="179" t="str">
        <f>IF($C81="","",_xlfn.XLOOKUP(C81,Facility_Information!B:B,Facility_Information!O:O,,0,1))</f>
        <v/>
      </c>
      <c r="E81" s="180" t="str">
        <f>IF($C81="","",_xlfn.XLOOKUP($B81,Event_and_Consequence!$CL:$CL,Event_and_Consequence!G:G,"",0,1))</f>
        <v/>
      </c>
      <c r="F81" s="181" t="str">
        <f>IF($C81="","",_xlfn.XLOOKUP($B81,Event_and_Consequence!$CL:$CL,Event_and_Consequence!H:H,"",0,1))</f>
        <v/>
      </c>
      <c r="G81" s="184"/>
      <c r="H81" s="184"/>
      <c r="I81" s="184"/>
      <c r="J81" s="179" t="str">
        <f>IF($C81="","",_xlfn.XLOOKUP($B81,Event_and_Consequence!$CL:$CL,Event_and_Consequence!I:I,"",0,1))</f>
        <v/>
      </c>
      <c r="K81" s="184"/>
      <c r="L81" s="179" t="str">
        <f>IF($C81="","",IF(_xlfn.XLOOKUP($B81,Event_and_Consequence!$CL:$CL,Event_and_Consequence!Y:Y,"",0,1)&lt;&gt;"",_xlfn.XLOOKUP($B81,Event_and_Consequence!$CL:$CL,Event_and_Consequence!Y:Y,"",0,1),""))</f>
        <v/>
      </c>
      <c r="M81" s="179" t="str">
        <f>IF($C81="","",IF(_xlfn.XLOOKUP($B81,Event_and_Consequence!$CL:$CL,Event_and_Consequence!Z:Z,"",0,1)&lt;&gt;"",_xlfn.XLOOKUP($B81,Event_and_Consequence!$CL:$CL,Event_and_Consequence!Z:Z,"",0,1),""))</f>
        <v/>
      </c>
      <c r="N81" s="179" t="str">
        <f>IF($C81="","",IF(_xlfn.XLOOKUP($B81,Event_and_Consequence!$CL:$CL,Event_and_Consequence!AA:AA,"",0,1)&lt;&gt;"",_xlfn.XLOOKUP($B81,Event_and_Consequence!$CL:$CL,Event_and_Consequence!AA:AA,"",0,1),""))</f>
        <v/>
      </c>
      <c r="O81" s="179" t="str">
        <f>IF($C81="","",IF(_xlfn.XLOOKUP($B81,Event_and_Consequence!$CL:$CL,Event_and_Consequence!AB:AB,"",0,1)&lt;&gt;"",_xlfn.XLOOKUP($B81,Event_and_Consequence!$CL:$CL,Event_and_Consequence!AB:AB,"",0,1),""))</f>
        <v/>
      </c>
      <c r="P81" s="184"/>
      <c r="Q81" s="184"/>
      <c r="R81" s="179" t="str">
        <f>IF($C81="","",IF(_xlfn.XLOOKUP($B81,Event_and_Consequence!$CL:$CL,Event_and_Consequence!AC:AC,"",0,1)&lt;&gt;"",_xlfn.XLOOKUP($B81,Event_and_Consequence!$CL:$CL,Event_and_Consequence!AC:AC,"",0,1),""))</f>
        <v/>
      </c>
      <c r="S81" s="179" t="str">
        <f>IF($C81="","",IF(_xlfn.XLOOKUP($B81,Event_and_Consequence!$CL:$CL,Event_and_Consequence!AD:AD,"",0,1)&lt;&gt;"",_xlfn.XLOOKUP($B81,Event_and_Consequence!$CL:$CL,Event_and_Consequence!AD:AD,"",0,1),""))</f>
        <v/>
      </c>
      <c r="T81" s="179" t="str">
        <f>IF($C81="","",IF(_xlfn.XLOOKUP($B81,Event_and_Consequence!$CL:$CL,Event_and_Consequence!AE:AE,"",0,1)&lt;&gt;"",_xlfn.XLOOKUP($B81,Event_and_Consequence!$CL:$CL,Event_and_Consequence!AE:AE,"",0,1),""))</f>
        <v/>
      </c>
      <c r="U81" s="179" t="str">
        <f>IF($C81="","",IF(_xlfn.XLOOKUP($B81,Event_and_Consequence!$CL:$CL,Event_and_Consequence!AF:AF,"",0,1)&lt;&gt;"",_xlfn.XLOOKUP($B81,Event_and_Consequence!$CL:$CL,Event_and_Consequence!AF:AF,"",0,1),""))</f>
        <v/>
      </c>
      <c r="V81" s="184"/>
      <c r="W81" s="184"/>
      <c r="X81" s="179" t="str">
        <f>IF($C81="","",IF(_xlfn.XLOOKUP($B81,Event_and_Consequence!$CL:$CL,Event_and_Consequence!AG:AG,"",0,1)&lt;&gt;"",_xlfn.XLOOKUP($B81,Event_and_Consequence!$CL:$CL,Event_and_Consequence!AG:AG,"",0,1),""))</f>
        <v/>
      </c>
      <c r="Y81" s="179" t="str">
        <f>IF($C81="","",IF(_xlfn.XLOOKUP($B81,Event_and_Consequence!$CL:$CL,Event_and_Consequence!AH:AH,"",0,1)&lt;&gt;"",_xlfn.XLOOKUP($B81,Event_and_Consequence!$CL:$CL,Event_and_Consequence!AH:AH,"",0,1),""))</f>
        <v/>
      </c>
      <c r="Z81" s="179" t="str">
        <f>IF($C81="","",IF(_xlfn.XLOOKUP($B81,Event_and_Consequence!$CL:$CL,Event_and_Consequence!AI:AI,"",0,1)&lt;&gt;"",_xlfn.XLOOKUP($B81,Event_and_Consequence!$CL:$CL,Event_and_Consequence!AI:AI,"",0,1),""))</f>
        <v/>
      </c>
      <c r="AA81" s="179" t="str">
        <f>IF($C81="","",IF(_xlfn.XLOOKUP($B81,Event_and_Consequence!$CL:$CL,Event_and_Consequence!AJ:AJ,"",0,1)&lt;&gt;"",_xlfn.XLOOKUP($B81,Event_and_Consequence!$CL:$CL,Event_and_Consequence!AJ:AJ,"",0,1),""))</f>
        <v/>
      </c>
      <c r="AB81" s="184"/>
    </row>
    <row r="82" spans="1:28" s="176" customFormat="1" ht="12" x14ac:dyDescent="0.25">
      <c r="A82" s="188"/>
      <c r="B82" s="188">
        <v>80</v>
      </c>
      <c r="C82" s="178" t="str">
        <f>_xlfn.XLOOKUP($B82,Event_and_Consequence!$CL:$CL,Event_and_Consequence!B:B,"",0,1)</f>
        <v/>
      </c>
      <c r="D82" s="179" t="str">
        <f>IF($C82="","",_xlfn.XLOOKUP(C82,Facility_Information!B:B,Facility_Information!O:O,,0,1))</f>
        <v/>
      </c>
      <c r="E82" s="180" t="str">
        <f>IF($C82="","",_xlfn.XLOOKUP($B82,Event_and_Consequence!$CL:$CL,Event_and_Consequence!G:G,"",0,1))</f>
        <v/>
      </c>
      <c r="F82" s="181" t="str">
        <f>IF($C82="","",_xlfn.XLOOKUP($B82,Event_and_Consequence!$CL:$CL,Event_and_Consequence!H:H,"",0,1))</f>
        <v/>
      </c>
      <c r="G82" s="184"/>
      <c r="H82" s="184"/>
      <c r="I82" s="184"/>
      <c r="J82" s="179" t="str">
        <f>IF($C82="","",_xlfn.XLOOKUP($B82,Event_and_Consequence!$CL:$CL,Event_and_Consequence!I:I,"",0,1))</f>
        <v/>
      </c>
      <c r="K82" s="184"/>
      <c r="L82" s="179" t="str">
        <f>IF($C82="","",IF(_xlfn.XLOOKUP($B82,Event_and_Consequence!$CL:$CL,Event_and_Consequence!Y:Y,"",0,1)&lt;&gt;"",_xlfn.XLOOKUP($B82,Event_and_Consequence!$CL:$CL,Event_and_Consequence!Y:Y,"",0,1),""))</f>
        <v/>
      </c>
      <c r="M82" s="179" t="str">
        <f>IF($C82="","",IF(_xlfn.XLOOKUP($B82,Event_and_Consequence!$CL:$CL,Event_and_Consequence!Z:Z,"",0,1)&lt;&gt;"",_xlfn.XLOOKUP($B82,Event_and_Consequence!$CL:$CL,Event_and_Consequence!Z:Z,"",0,1),""))</f>
        <v/>
      </c>
      <c r="N82" s="179" t="str">
        <f>IF($C82="","",IF(_xlfn.XLOOKUP($B82,Event_and_Consequence!$CL:$CL,Event_and_Consequence!AA:AA,"",0,1)&lt;&gt;"",_xlfn.XLOOKUP($B82,Event_and_Consequence!$CL:$CL,Event_and_Consequence!AA:AA,"",0,1),""))</f>
        <v/>
      </c>
      <c r="O82" s="179" t="str">
        <f>IF($C82="","",IF(_xlfn.XLOOKUP($B82,Event_and_Consequence!$CL:$CL,Event_and_Consequence!AB:AB,"",0,1)&lt;&gt;"",_xlfn.XLOOKUP($B82,Event_and_Consequence!$CL:$CL,Event_and_Consequence!AB:AB,"",0,1),""))</f>
        <v/>
      </c>
      <c r="P82" s="184"/>
      <c r="Q82" s="184"/>
      <c r="R82" s="179" t="str">
        <f>IF($C82="","",IF(_xlfn.XLOOKUP($B82,Event_and_Consequence!$CL:$CL,Event_and_Consequence!AC:AC,"",0,1)&lt;&gt;"",_xlfn.XLOOKUP($B82,Event_and_Consequence!$CL:$CL,Event_and_Consequence!AC:AC,"",0,1),""))</f>
        <v/>
      </c>
      <c r="S82" s="179" t="str">
        <f>IF($C82="","",IF(_xlfn.XLOOKUP($B82,Event_and_Consequence!$CL:$CL,Event_and_Consequence!AD:AD,"",0,1)&lt;&gt;"",_xlfn.XLOOKUP($B82,Event_and_Consequence!$CL:$CL,Event_and_Consequence!AD:AD,"",0,1),""))</f>
        <v/>
      </c>
      <c r="T82" s="179" t="str">
        <f>IF($C82="","",IF(_xlfn.XLOOKUP($B82,Event_and_Consequence!$CL:$CL,Event_and_Consequence!AE:AE,"",0,1)&lt;&gt;"",_xlfn.XLOOKUP($B82,Event_and_Consequence!$CL:$CL,Event_and_Consequence!AE:AE,"",0,1),""))</f>
        <v/>
      </c>
      <c r="U82" s="179" t="str">
        <f>IF($C82="","",IF(_xlfn.XLOOKUP($B82,Event_and_Consequence!$CL:$CL,Event_and_Consequence!AF:AF,"",0,1)&lt;&gt;"",_xlfn.XLOOKUP($B82,Event_and_Consequence!$CL:$CL,Event_and_Consequence!AF:AF,"",0,1),""))</f>
        <v/>
      </c>
      <c r="V82" s="184"/>
      <c r="W82" s="184"/>
      <c r="X82" s="179" t="str">
        <f>IF($C82="","",IF(_xlfn.XLOOKUP($B82,Event_and_Consequence!$CL:$CL,Event_and_Consequence!AG:AG,"",0,1)&lt;&gt;"",_xlfn.XLOOKUP($B82,Event_and_Consequence!$CL:$CL,Event_and_Consequence!AG:AG,"",0,1),""))</f>
        <v/>
      </c>
      <c r="Y82" s="179" t="str">
        <f>IF($C82="","",IF(_xlfn.XLOOKUP($B82,Event_and_Consequence!$CL:$CL,Event_and_Consequence!AH:AH,"",0,1)&lt;&gt;"",_xlfn.XLOOKUP($B82,Event_and_Consequence!$CL:$CL,Event_and_Consequence!AH:AH,"",0,1),""))</f>
        <v/>
      </c>
      <c r="Z82" s="179" t="str">
        <f>IF($C82="","",IF(_xlfn.XLOOKUP($B82,Event_and_Consequence!$CL:$CL,Event_and_Consequence!AI:AI,"",0,1)&lt;&gt;"",_xlfn.XLOOKUP($B82,Event_and_Consequence!$CL:$CL,Event_and_Consequence!AI:AI,"",0,1),""))</f>
        <v/>
      </c>
      <c r="AA82" s="179" t="str">
        <f>IF($C82="","",IF(_xlfn.XLOOKUP($B82,Event_and_Consequence!$CL:$CL,Event_and_Consequence!AJ:AJ,"",0,1)&lt;&gt;"",_xlfn.XLOOKUP($B82,Event_and_Consequence!$CL:$CL,Event_and_Consequence!AJ:AJ,"",0,1),""))</f>
        <v/>
      </c>
      <c r="AB82" s="184"/>
    </row>
    <row r="83" spans="1:28" s="176" customFormat="1" ht="12" x14ac:dyDescent="0.25">
      <c r="A83" s="188"/>
      <c r="B83" s="188">
        <v>81</v>
      </c>
      <c r="C83" s="178" t="str">
        <f>_xlfn.XLOOKUP($B83,Event_and_Consequence!$CL:$CL,Event_and_Consequence!B:B,"",0,1)</f>
        <v/>
      </c>
      <c r="D83" s="179" t="str">
        <f>IF($C83="","",_xlfn.XLOOKUP(C83,Facility_Information!B:B,Facility_Information!O:O,,0,1))</f>
        <v/>
      </c>
      <c r="E83" s="180" t="str">
        <f>IF($C83="","",_xlfn.XLOOKUP($B83,Event_and_Consequence!$CL:$CL,Event_and_Consequence!G:G,"",0,1))</f>
        <v/>
      </c>
      <c r="F83" s="181" t="str">
        <f>IF($C83="","",_xlfn.XLOOKUP($B83,Event_and_Consequence!$CL:$CL,Event_and_Consequence!H:H,"",0,1))</f>
        <v/>
      </c>
      <c r="G83" s="184"/>
      <c r="H83" s="184"/>
      <c r="I83" s="184"/>
      <c r="J83" s="179" t="str">
        <f>IF($C83="","",_xlfn.XLOOKUP($B83,Event_and_Consequence!$CL:$CL,Event_and_Consequence!I:I,"",0,1))</f>
        <v/>
      </c>
      <c r="K83" s="184"/>
      <c r="L83" s="179" t="str">
        <f>IF($C83="","",IF(_xlfn.XLOOKUP($B83,Event_and_Consequence!$CL:$CL,Event_and_Consequence!Y:Y,"",0,1)&lt;&gt;"",_xlfn.XLOOKUP($B83,Event_and_Consequence!$CL:$CL,Event_and_Consequence!Y:Y,"",0,1),""))</f>
        <v/>
      </c>
      <c r="M83" s="179" t="str">
        <f>IF($C83="","",IF(_xlfn.XLOOKUP($B83,Event_and_Consequence!$CL:$CL,Event_and_Consequence!Z:Z,"",0,1)&lt;&gt;"",_xlfn.XLOOKUP($B83,Event_and_Consequence!$CL:$CL,Event_and_Consequence!Z:Z,"",0,1),""))</f>
        <v/>
      </c>
      <c r="N83" s="179" t="str">
        <f>IF($C83="","",IF(_xlfn.XLOOKUP($B83,Event_and_Consequence!$CL:$CL,Event_and_Consequence!AA:AA,"",0,1)&lt;&gt;"",_xlfn.XLOOKUP($B83,Event_and_Consequence!$CL:$CL,Event_and_Consequence!AA:AA,"",0,1),""))</f>
        <v/>
      </c>
      <c r="O83" s="179" t="str">
        <f>IF($C83="","",IF(_xlfn.XLOOKUP($B83,Event_and_Consequence!$CL:$CL,Event_and_Consequence!AB:AB,"",0,1)&lt;&gt;"",_xlfn.XLOOKUP($B83,Event_and_Consequence!$CL:$CL,Event_and_Consequence!AB:AB,"",0,1),""))</f>
        <v/>
      </c>
      <c r="P83" s="184"/>
      <c r="Q83" s="184"/>
      <c r="R83" s="179" t="str">
        <f>IF($C83="","",IF(_xlfn.XLOOKUP($B83,Event_and_Consequence!$CL:$CL,Event_and_Consequence!AC:AC,"",0,1)&lt;&gt;"",_xlfn.XLOOKUP($B83,Event_and_Consequence!$CL:$CL,Event_and_Consequence!AC:AC,"",0,1),""))</f>
        <v/>
      </c>
      <c r="S83" s="179" t="str">
        <f>IF($C83="","",IF(_xlfn.XLOOKUP($B83,Event_and_Consequence!$CL:$CL,Event_and_Consequence!AD:AD,"",0,1)&lt;&gt;"",_xlfn.XLOOKUP($B83,Event_and_Consequence!$CL:$CL,Event_and_Consequence!AD:AD,"",0,1),""))</f>
        <v/>
      </c>
      <c r="T83" s="179" t="str">
        <f>IF($C83="","",IF(_xlfn.XLOOKUP($B83,Event_and_Consequence!$CL:$CL,Event_and_Consequence!AE:AE,"",0,1)&lt;&gt;"",_xlfn.XLOOKUP($B83,Event_and_Consequence!$CL:$CL,Event_and_Consequence!AE:AE,"",0,1),""))</f>
        <v/>
      </c>
      <c r="U83" s="179" t="str">
        <f>IF($C83="","",IF(_xlfn.XLOOKUP($B83,Event_and_Consequence!$CL:$CL,Event_and_Consequence!AF:AF,"",0,1)&lt;&gt;"",_xlfn.XLOOKUP($B83,Event_and_Consequence!$CL:$CL,Event_and_Consequence!AF:AF,"",0,1),""))</f>
        <v/>
      </c>
      <c r="V83" s="184"/>
      <c r="W83" s="184"/>
      <c r="X83" s="179" t="str">
        <f>IF($C83="","",IF(_xlfn.XLOOKUP($B83,Event_and_Consequence!$CL:$CL,Event_and_Consequence!AG:AG,"",0,1)&lt;&gt;"",_xlfn.XLOOKUP($B83,Event_and_Consequence!$CL:$CL,Event_and_Consequence!AG:AG,"",0,1),""))</f>
        <v/>
      </c>
      <c r="Y83" s="179" t="str">
        <f>IF($C83="","",IF(_xlfn.XLOOKUP($B83,Event_and_Consequence!$CL:$CL,Event_and_Consequence!AH:AH,"",0,1)&lt;&gt;"",_xlfn.XLOOKUP($B83,Event_and_Consequence!$CL:$CL,Event_and_Consequence!AH:AH,"",0,1),""))</f>
        <v/>
      </c>
      <c r="Z83" s="179" t="str">
        <f>IF($C83="","",IF(_xlfn.XLOOKUP($B83,Event_and_Consequence!$CL:$CL,Event_and_Consequence!AI:AI,"",0,1)&lt;&gt;"",_xlfn.XLOOKUP($B83,Event_and_Consequence!$CL:$CL,Event_and_Consequence!AI:AI,"",0,1),""))</f>
        <v/>
      </c>
      <c r="AA83" s="179" t="str">
        <f>IF($C83="","",IF(_xlfn.XLOOKUP($B83,Event_and_Consequence!$CL:$CL,Event_and_Consequence!AJ:AJ,"",0,1)&lt;&gt;"",_xlfn.XLOOKUP($B83,Event_and_Consequence!$CL:$CL,Event_and_Consequence!AJ:AJ,"",0,1),""))</f>
        <v/>
      </c>
      <c r="AB83" s="184"/>
    </row>
    <row r="84" spans="1:28" s="176" customFormat="1" ht="12" x14ac:dyDescent="0.25">
      <c r="A84" s="188"/>
      <c r="B84" s="188">
        <v>82</v>
      </c>
      <c r="C84" s="178" t="str">
        <f>_xlfn.XLOOKUP($B84,Event_and_Consequence!$CL:$CL,Event_and_Consequence!B:B,"",0,1)</f>
        <v/>
      </c>
      <c r="D84" s="179" t="str">
        <f>IF($C84="","",_xlfn.XLOOKUP(C84,Facility_Information!B:B,Facility_Information!O:O,,0,1))</f>
        <v/>
      </c>
      <c r="E84" s="180" t="str">
        <f>IF($C84="","",_xlfn.XLOOKUP($B84,Event_and_Consequence!$CL:$CL,Event_and_Consequence!G:G,"",0,1))</f>
        <v/>
      </c>
      <c r="F84" s="181" t="str">
        <f>IF($C84="","",_xlfn.XLOOKUP($B84,Event_and_Consequence!$CL:$CL,Event_and_Consequence!H:H,"",0,1))</f>
        <v/>
      </c>
      <c r="G84" s="184"/>
      <c r="H84" s="184"/>
      <c r="I84" s="184"/>
      <c r="J84" s="179" t="str">
        <f>IF($C84="","",_xlfn.XLOOKUP($B84,Event_and_Consequence!$CL:$CL,Event_and_Consequence!I:I,"",0,1))</f>
        <v/>
      </c>
      <c r="K84" s="184"/>
      <c r="L84" s="179" t="str">
        <f>IF($C84="","",IF(_xlfn.XLOOKUP($B84,Event_and_Consequence!$CL:$CL,Event_and_Consequence!Y:Y,"",0,1)&lt;&gt;"",_xlfn.XLOOKUP($B84,Event_and_Consequence!$CL:$CL,Event_and_Consequence!Y:Y,"",0,1),""))</f>
        <v/>
      </c>
      <c r="M84" s="179" t="str">
        <f>IF($C84="","",IF(_xlfn.XLOOKUP($B84,Event_and_Consequence!$CL:$CL,Event_and_Consequence!Z:Z,"",0,1)&lt;&gt;"",_xlfn.XLOOKUP($B84,Event_and_Consequence!$CL:$CL,Event_and_Consequence!Z:Z,"",0,1),""))</f>
        <v/>
      </c>
      <c r="N84" s="179" t="str">
        <f>IF($C84="","",IF(_xlfn.XLOOKUP($B84,Event_and_Consequence!$CL:$CL,Event_and_Consequence!AA:AA,"",0,1)&lt;&gt;"",_xlfn.XLOOKUP($B84,Event_and_Consequence!$CL:$CL,Event_and_Consequence!AA:AA,"",0,1),""))</f>
        <v/>
      </c>
      <c r="O84" s="179" t="str">
        <f>IF($C84="","",IF(_xlfn.XLOOKUP($B84,Event_and_Consequence!$CL:$CL,Event_and_Consequence!AB:AB,"",0,1)&lt;&gt;"",_xlfn.XLOOKUP($B84,Event_and_Consequence!$CL:$CL,Event_and_Consequence!AB:AB,"",0,1),""))</f>
        <v/>
      </c>
      <c r="P84" s="184"/>
      <c r="Q84" s="184"/>
      <c r="R84" s="179" t="str">
        <f>IF($C84="","",IF(_xlfn.XLOOKUP($B84,Event_and_Consequence!$CL:$CL,Event_and_Consequence!AC:AC,"",0,1)&lt;&gt;"",_xlfn.XLOOKUP($B84,Event_and_Consequence!$CL:$CL,Event_and_Consequence!AC:AC,"",0,1),""))</f>
        <v/>
      </c>
      <c r="S84" s="179" t="str">
        <f>IF($C84="","",IF(_xlfn.XLOOKUP($B84,Event_and_Consequence!$CL:$CL,Event_and_Consequence!AD:AD,"",0,1)&lt;&gt;"",_xlfn.XLOOKUP($B84,Event_and_Consequence!$CL:$CL,Event_and_Consequence!AD:AD,"",0,1),""))</f>
        <v/>
      </c>
      <c r="T84" s="179" t="str">
        <f>IF($C84="","",IF(_xlfn.XLOOKUP($B84,Event_and_Consequence!$CL:$CL,Event_and_Consequence!AE:AE,"",0,1)&lt;&gt;"",_xlfn.XLOOKUP($B84,Event_and_Consequence!$CL:$CL,Event_and_Consequence!AE:AE,"",0,1),""))</f>
        <v/>
      </c>
      <c r="U84" s="179" t="str">
        <f>IF($C84="","",IF(_xlfn.XLOOKUP($B84,Event_and_Consequence!$CL:$CL,Event_and_Consequence!AF:AF,"",0,1)&lt;&gt;"",_xlfn.XLOOKUP($B84,Event_and_Consequence!$CL:$CL,Event_and_Consequence!AF:AF,"",0,1),""))</f>
        <v/>
      </c>
      <c r="V84" s="184"/>
      <c r="W84" s="184"/>
      <c r="X84" s="179" t="str">
        <f>IF($C84="","",IF(_xlfn.XLOOKUP($B84,Event_and_Consequence!$CL:$CL,Event_and_Consequence!AG:AG,"",0,1)&lt;&gt;"",_xlfn.XLOOKUP($B84,Event_and_Consequence!$CL:$CL,Event_and_Consequence!AG:AG,"",0,1),""))</f>
        <v/>
      </c>
      <c r="Y84" s="179" t="str">
        <f>IF($C84="","",IF(_xlfn.XLOOKUP($B84,Event_and_Consequence!$CL:$CL,Event_and_Consequence!AH:AH,"",0,1)&lt;&gt;"",_xlfn.XLOOKUP($B84,Event_and_Consequence!$CL:$CL,Event_and_Consequence!AH:AH,"",0,1),""))</f>
        <v/>
      </c>
      <c r="Z84" s="179" t="str">
        <f>IF($C84="","",IF(_xlfn.XLOOKUP($B84,Event_and_Consequence!$CL:$CL,Event_and_Consequence!AI:AI,"",0,1)&lt;&gt;"",_xlfn.XLOOKUP($B84,Event_and_Consequence!$CL:$CL,Event_and_Consequence!AI:AI,"",0,1),""))</f>
        <v/>
      </c>
      <c r="AA84" s="179" t="str">
        <f>IF($C84="","",IF(_xlfn.XLOOKUP($B84,Event_and_Consequence!$CL:$CL,Event_and_Consequence!AJ:AJ,"",0,1)&lt;&gt;"",_xlfn.XLOOKUP($B84,Event_and_Consequence!$CL:$CL,Event_and_Consequence!AJ:AJ,"",0,1),""))</f>
        <v/>
      </c>
      <c r="AB84" s="184"/>
    </row>
    <row r="85" spans="1:28" s="176" customFormat="1" ht="12" x14ac:dyDescent="0.25">
      <c r="A85" s="188"/>
      <c r="B85" s="188">
        <v>83</v>
      </c>
      <c r="C85" s="178" t="str">
        <f>_xlfn.XLOOKUP($B85,Event_and_Consequence!$CL:$CL,Event_and_Consequence!B:B,"",0,1)</f>
        <v/>
      </c>
      <c r="D85" s="179" t="str">
        <f>IF($C85="","",_xlfn.XLOOKUP(C85,Facility_Information!B:B,Facility_Information!O:O,,0,1))</f>
        <v/>
      </c>
      <c r="E85" s="180" t="str">
        <f>IF($C85="","",_xlfn.XLOOKUP($B85,Event_and_Consequence!$CL:$CL,Event_and_Consequence!G:G,"",0,1))</f>
        <v/>
      </c>
      <c r="F85" s="181" t="str">
        <f>IF($C85="","",_xlfn.XLOOKUP($B85,Event_and_Consequence!$CL:$CL,Event_and_Consequence!H:H,"",0,1))</f>
        <v/>
      </c>
      <c r="G85" s="184"/>
      <c r="H85" s="184"/>
      <c r="I85" s="184"/>
      <c r="J85" s="179" t="str">
        <f>IF($C85="","",_xlfn.XLOOKUP($B85,Event_and_Consequence!$CL:$CL,Event_and_Consequence!I:I,"",0,1))</f>
        <v/>
      </c>
      <c r="K85" s="184"/>
      <c r="L85" s="179" t="str">
        <f>IF($C85="","",IF(_xlfn.XLOOKUP($B85,Event_and_Consequence!$CL:$CL,Event_and_Consequence!Y:Y,"",0,1)&lt;&gt;"",_xlfn.XLOOKUP($B85,Event_and_Consequence!$CL:$CL,Event_and_Consequence!Y:Y,"",0,1),""))</f>
        <v/>
      </c>
      <c r="M85" s="179" t="str">
        <f>IF($C85="","",IF(_xlfn.XLOOKUP($B85,Event_and_Consequence!$CL:$CL,Event_and_Consequence!Z:Z,"",0,1)&lt;&gt;"",_xlfn.XLOOKUP($B85,Event_and_Consequence!$CL:$CL,Event_and_Consequence!Z:Z,"",0,1),""))</f>
        <v/>
      </c>
      <c r="N85" s="179" t="str">
        <f>IF($C85="","",IF(_xlfn.XLOOKUP($B85,Event_and_Consequence!$CL:$CL,Event_and_Consequence!AA:AA,"",0,1)&lt;&gt;"",_xlfn.XLOOKUP($B85,Event_and_Consequence!$CL:$CL,Event_and_Consequence!AA:AA,"",0,1),""))</f>
        <v/>
      </c>
      <c r="O85" s="179" t="str">
        <f>IF($C85="","",IF(_xlfn.XLOOKUP($B85,Event_and_Consequence!$CL:$CL,Event_and_Consequence!AB:AB,"",0,1)&lt;&gt;"",_xlfn.XLOOKUP($B85,Event_and_Consequence!$CL:$CL,Event_and_Consequence!AB:AB,"",0,1),""))</f>
        <v/>
      </c>
      <c r="P85" s="184"/>
      <c r="Q85" s="184"/>
      <c r="R85" s="179" t="str">
        <f>IF($C85="","",IF(_xlfn.XLOOKUP($B85,Event_and_Consequence!$CL:$CL,Event_and_Consequence!AC:AC,"",0,1)&lt;&gt;"",_xlfn.XLOOKUP($B85,Event_and_Consequence!$CL:$CL,Event_and_Consequence!AC:AC,"",0,1),""))</f>
        <v/>
      </c>
      <c r="S85" s="179" t="str">
        <f>IF($C85="","",IF(_xlfn.XLOOKUP($B85,Event_and_Consequence!$CL:$CL,Event_and_Consequence!AD:AD,"",0,1)&lt;&gt;"",_xlfn.XLOOKUP($B85,Event_and_Consequence!$CL:$CL,Event_and_Consequence!AD:AD,"",0,1),""))</f>
        <v/>
      </c>
      <c r="T85" s="179" t="str">
        <f>IF($C85="","",IF(_xlfn.XLOOKUP($B85,Event_and_Consequence!$CL:$CL,Event_and_Consequence!AE:AE,"",0,1)&lt;&gt;"",_xlfn.XLOOKUP($B85,Event_and_Consequence!$CL:$CL,Event_and_Consequence!AE:AE,"",0,1),""))</f>
        <v/>
      </c>
      <c r="U85" s="179" t="str">
        <f>IF($C85="","",IF(_xlfn.XLOOKUP($B85,Event_and_Consequence!$CL:$CL,Event_and_Consequence!AF:AF,"",0,1)&lt;&gt;"",_xlfn.XLOOKUP($B85,Event_and_Consequence!$CL:$CL,Event_and_Consequence!AF:AF,"",0,1),""))</f>
        <v/>
      </c>
      <c r="V85" s="184"/>
      <c r="W85" s="184"/>
      <c r="X85" s="179" t="str">
        <f>IF($C85="","",IF(_xlfn.XLOOKUP($B85,Event_and_Consequence!$CL:$CL,Event_and_Consequence!AG:AG,"",0,1)&lt;&gt;"",_xlfn.XLOOKUP($B85,Event_and_Consequence!$CL:$CL,Event_and_Consequence!AG:AG,"",0,1),""))</f>
        <v/>
      </c>
      <c r="Y85" s="179" t="str">
        <f>IF($C85="","",IF(_xlfn.XLOOKUP($B85,Event_and_Consequence!$CL:$CL,Event_and_Consequence!AH:AH,"",0,1)&lt;&gt;"",_xlfn.XLOOKUP($B85,Event_and_Consequence!$CL:$CL,Event_and_Consequence!AH:AH,"",0,1),""))</f>
        <v/>
      </c>
      <c r="Z85" s="179" t="str">
        <f>IF($C85="","",IF(_xlfn.XLOOKUP($B85,Event_and_Consequence!$CL:$CL,Event_and_Consequence!AI:AI,"",0,1)&lt;&gt;"",_xlfn.XLOOKUP($B85,Event_and_Consequence!$CL:$CL,Event_and_Consequence!AI:AI,"",0,1),""))</f>
        <v/>
      </c>
      <c r="AA85" s="179" t="str">
        <f>IF($C85="","",IF(_xlfn.XLOOKUP($B85,Event_and_Consequence!$CL:$CL,Event_and_Consequence!AJ:AJ,"",0,1)&lt;&gt;"",_xlfn.XLOOKUP($B85,Event_and_Consequence!$CL:$CL,Event_and_Consequence!AJ:AJ,"",0,1),""))</f>
        <v/>
      </c>
      <c r="AB85" s="184"/>
    </row>
    <row r="86" spans="1:28" s="176" customFormat="1" ht="12" x14ac:dyDescent="0.25">
      <c r="A86" s="188"/>
      <c r="B86" s="188">
        <v>84</v>
      </c>
      <c r="C86" s="178" t="str">
        <f>_xlfn.XLOOKUP($B86,Event_and_Consequence!$CL:$CL,Event_and_Consequence!B:B,"",0,1)</f>
        <v/>
      </c>
      <c r="D86" s="179" t="str">
        <f>IF($C86="","",_xlfn.XLOOKUP(C86,Facility_Information!B:B,Facility_Information!O:O,,0,1))</f>
        <v/>
      </c>
      <c r="E86" s="180" t="str">
        <f>IF($C86="","",_xlfn.XLOOKUP($B86,Event_and_Consequence!$CL:$CL,Event_and_Consequence!G:G,"",0,1))</f>
        <v/>
      </c>
      <c r="F86" s="181" t="str">
        <f>IF($C86="","",_xlfn.XLOOKUP($B86,Event_and_Consequence!$CL:$CL,Event_and_Consequence!H:H,"",0,1))</f>
        <v/>
      </c>
      <c r="G86" s="184"/>
      <c r="H86" s="184"/>
      <c r="I86" s="184"/>
      <c r="J86" s="179" t="str">
        <f>IF($C86="","",_xlfn.XLOOKUP($B86,Event_and_Consequence!$CL:$CL,Event_and_Consequence!I:I,"",0,1))</f>
        <v/>
      </c>
      <c r="K86" s="184"/>
      <c r="L86" s="179" t="str">
        <f>IF($C86="","",IF(_xlfn.XLOOKUP($B86,Event_and_Consequence!$CL:$CL,Event_and_Consequence!Y:Y,"",0,1)&lt;&gt;"",_xlfn.XLOOKUP($B86,Event_and_Consequence!$CL:$CL,Event_and_Consequence!Y:Y,"",0,1),""))</f>
        <v/>
      </c>
      <c r="M86" s="179" t="str">
        <f>IF($C86="","",IF(_xlfn.XLOOKUP($B86,Event_and_Consequence!$CL:$CL,Event_and_Consequence!Z:Z,"",0,1)&lt;&gt;"",_xlfn.XLOOKUP($B86,Event_and_Consequence!$CL:$CL,Event_and_Consequence!Z:Z,"",0,1),""))</f>
        <v/>
      </c>
      <c r="N86" s="179" t="str">
        <f>IF($C86="","",IF(_xlfn.XLOOKUP($B86,Event_and_Consequence!$CL:$CL,Event_and_Consequence!AA:AA,"",0,1)&lt;&gt;"",_xlfn.XLOOKUP($B86,Event_and_Consequence!$CL:$CL,Event_and_Consequence!AA:AA,"",0,1),""))</f>
        <v/>
      </c>
      <c r="O86" s="179" t="str">
        <f>IF($C86="","",IF(_xlfn.XLOOKUP($B86,Event_and_Consequence!$CL:$CL,Event_and_Consequence!AB:AB,"",0,1)&lt;&gt;"",_xlfn.XLOOKUP($B86,Event_and_Consequence!$CL:$CL,Event_and_Consequence!AB:AB,"",0,1),""))</f>
        <v/>
      </c>
      <c r="P86" s="184"/>
      <c r="Q86" s="184"/>
      <c r="R86" s="179" t="str">
        <f>IF($C86="","",IF(_xlfn.XLOOKUP($B86,Event_and_Consequence!$CL:$CL,Event_and_Consequence!AC:AC,"",0,1)&lt;&gt;"",_xlfn.XLOOKUP($B86,Event_and_Consequence!$CL:$CL,Event_and_Consequence!AC:AC,"",0,1),""))</f>
        <v/>
      </c>
      <c r="S86" s="179" t="str">
        <f>IF($C86="","",IF(_xlfn.XLOOKUP($B86,Event_and_Consequence!$CL:$CL,Event_and_Consequence!AD:AD,"",0,1)&lt;&gt;"",_xlfn.XLOOKUP($B86,Event_and_Consequence!$CL:$CL,Event_and_Consequence!AD:AD,"",0,1),""))</f>
        <v/>
      </c>
      <c r="T86" s="179" t="str">
        <f>IF($C86="","",IF(_xlfn.XLOOKUP($B86,Event_and_Consequence!$CL:$CL,Event_and_Consequence!AE:AE,"",0,1)&lt;&gt;"",_xlfn.XLOOKUP($B86,Event_and_Consequence!$CL:$CL,Event_and_Consequence!AE:AE,"",0,1),""))</f>
        <v/>
      </c>
      <c r="U86" s="179" t="str">
        <f>IF($C86="","",IF(_xlfn.XLOOKUP($B86,Event_and_Consequence!$CL:$CL,Event_and_Consequence!AF:AF,"",0,1)&lt;&gt;"",_xlfn.XLOOKUP($B86,Event_and_Consequence!$CL:$CL,Event_and_Consequence!AF:AF,"",0,1),""))</f>
        <v/>
      </c>
      <c r="V86" s="184"/>
      <c r="W86" s="184"/>
      <c r="X86" s="179" t="str">
        <f>IF($C86="","",IF(_xlfn.XLOOKUP($B86,Event_and_Consequence!$CL:$CL,Event_and_Consequence!AG:AG,"",0,1)&lt;&gt;"",_xlfn.XLOOKUP($B86,Event_and_Consequence!$CL:$CL,Event_and_Consequence!AG:AG,"",0,1),""))</f>
        <v/>
      </c>
      <c r="Y86" s="179" t="str">
        <f>IF($C86="","",IF(_xlfn.XLOOKUP($B86,Event_and_Consequence!$CL:$CL,Event_and_Consequence!AH:AH,"",0,1)&lt;&gt;"",_xlfn.XLOOKUP($B86,Event_and_Consequence!$CL:$CL,Event_and_Consequence!AH:AH,"",0,1),""))</f>
        <v/>
      </c>
      <c r="Z86" s="179" t="str">
        <f>IF($C86="","",IF(_xlfn.XLOOKUP($B86,Event_and_Consequence!$CL:$CL,Event_and_Consequence!AI:AI,"",0,1)&lt;&gt;"",_xlfn.XLOOKUP($B86,Event_and_Consequence!$CL:$CL,Event_and_Consequence!AI:AI,"",0,1),""))</f>
        <v/>
      </c>
      <c r="AA86" s="179" t="str">
        <f>IF($C86="","",IF(_xlfn.XLOOKUP($B86,Event_and_Consequence!$CL:$CL,Event_and_Consequence!AJ:AJ,"",0,1)&lt;&gt;"",_xlfn.XLOOKUP($B86,Event_and_Consequence!$CL:$CL,Event_and_Consequence!AJ:AJ,"",0,1),""))</f>
        <v/>
      </c>
      <c r="AB86" s="184"/>
    </row>
    <row r="87" spans="1:28" s="176" customFormat="1" ht="12" x14ac:dyDescent="0.25">
      <c r="A87" s="188"/>
      <c r="B87" s="188">
        <v>85</v>
      </c>
      <c r="C87" s="178" t="str">
        <f>_xlfn.XLOOKUP($B87,Event_and_Consequence!$CL:$CL,Event_and_Consequence!B:B,"",0,1)</f>
        <v/>
      </c>
      <c r="D87" s="179" t="str">
        <f>IF($C87="","",_xlfn.XLOOKUP(C87,Facility_Information!B:B,Facility_Information!O:O,,0,1))</f>
        <v/>
      </c>
      <c r="E87" s="180" t="str">
        <f>IF($C87="","",_xlfn.XLOOKUP($B87,Event_and_Consequence!$CL:$CL,Event_and_Consequence!G:G,"",0,1))</f>
        <v/>
      </c>
      <c r="F87" s="181" t="str">
        <f>IF($C87="","",_xlfn.XLOOKUP($B87,Event_and_Consequence!$CL:$CL,Event_and_Consequence!H:H,"",0,1))</f>
        <v/>
      </c>
      <c r="G87" s="184"/>
      <c r="H87" s="184"/>
      <c r="I87" s="184"/>
      <c r="J87" s="179" t="str">
        <f>IF($C87="","",_xlfn.XLOOKUP($B87,Event_and_Consequence!$CL:$CL,Event_and_Consequence!I:I,"",0,1))</f>
        <v/>
      </c>
      <c r="K87" s="184"/>
      <c r="L87" s="179" t="str">
        <f>IF($C87="","",IF(_xlfn.XLOOKUP($B87,Event_and_Consequence!$CL:$CL,Event_and_Consequence!Y:Y,"",0,1)&lt;&gt;"",_xlfn.XLOOKUP($B87,Event_and_Consequence!$CL:$CL,Event_and_Consequence!Y:Y,"",0,1),""))</f>
        <v/>
      </c>
      <c r="M87" s="179" t="str">
        <f>IF($C87="","",IF(_xlfn.XLOOKUP($B87,Event_and_Consequence!$CL:$CL,Event_and_Consequence!Z:Z,"",0,1)&lt;&gt;"",_xlfn.XLOOKUP($B87,Event_and_Consequence!$CL:$CL,Event_and_Consequence!Z:Z,"",0,1),""))</f>
        <v/>
      </c>
      <c r="N87" s="179" t="str">
        <f>IF($C87="","",IF(_xlfn.XLOOKUP($B87,Event_and_Consequence!$CL:$CL,Event_and_Consequence!AA:AA,"",0,1)&lt;&gt;"",_xlfn.XLOOKUP($B87,Event_and_Consequence!$CL:$CL,Event_and_Consequence!AA:AA,"",0,1),""))</f>
        <v/>
      </c>
      <c r="O87" s="179" t="str">
        <f>IF($C87="","",IF(_xlfn.XLOOKUP($B87,Event_and_Consequence!$CL:$CL,Event_and_Consequence!AB:AB,"",0,1)&lt;&gt;"",_xlfn.XLOOKUP($B87,Event_and_Consequence!$CL:$CL,Event_and_Consequence!AB:AB,"",0,1),""))</f>
        <v/>
      </c>
      <c r="P87" s="184"/>
      <c r="Q87" s="184"/>
      <c r="R87" s="179" t="str">
        <f>IF($C87="","",IF(_xlfn.XLOOKUP($B87,Event_and_Consequence!$CL:$CL,Event_and_Consequence!AC:AC,"",0,1)&lt;&gt;"",_xlfn.XLOOKUP($B87,Event_and_Consequence!$CL:$CL,Event_and_Consequence!AC:AC,"",0,1),""))</f>
        <v/>
      </c>
      <c r="S87" s="179" t="str">
        <f>IF($C87="","",IF(_xlfn.XLOOKUP($B87,Event_and_Consequence!$CL:$CL,Event_and_Consequence!AD:AD,"",0,1)&lt;&gt;"",_xlfn.XLOOKUP($B87,Event_and_Consequence!$CL:$CL,Event_and_Consequence!AD:AD,"",0,1),""))</f>
        <v/>
      </c>
      <c r="T87" s="179" t="str">
        <f>IF($C87="","",IF(_xlfn.XLOOKUP($B87,Event_and_Consequence!$CL:$CL,Event_and_Consequence!AE:AE,"",0,1)&lt;&gt;"",_xlfn.XLOOKUP($B87,Event_and_Consequence!$CL:$CL,Event_and_Consequence!AE:AE,"",0,1),""))</f>
        <v/>
      </c>
      <c r="U87" s="179" t="str">
        <f>IF($C87="","",IF(_xlfn.XLOOKUP($B87,Event_and_Consequence!$CL:$CL,Event_and_Consequence!AF:AF,"",0,1)&lt;&gt;"",_xlfn.XLOOKUP($B87,Event_and_Consequence!$CL:$CL,Event_and_Consequence!AF:AF,"",0,1),""))</f>
        <v/>
      </c>
      <c r="V87" s="184"/>
      <c r="W87" s="184"/>
      <c r="X87" s="179" t="str">
        <f>IF($C87="","",IF(_xlfn.XLOOKUP($B87,Event_and_Consequence!$CL:$CL,Event_and_Consequence!AG:AG,"",0,1)&lt;&gt;"",_xlfn.XLOOKUP($B87,Event_and_Consequence!$CL:$CL,Event_and_Consequence!AG:AG,"",0,1),""))</f>
        <v/>
      </c>
      <c r="Y87" s="179" t="str">
        <f>IF($C87="","",IF(_xlfn.XLOOKUP($B87,Event_and_Consequence!$CL:$CL,Event_and_Consequence!AH:AH,"",0,1)&lt;&gt;"",_xlfn.XLOOKUP($B87,Event_and_Consequence!$CL:$CL,Event_and_Consequence!AH:AH,"",0,1),""))</f>
        <v/>
      </c>
      <c r="Z87" s="179" t="str">
        <f>IF($C87="","",IF(_xlfn.XLOOKUP($B87,Event_and_Consequence!$CL:$CL,Event_and_Consequence!AI:AI,"",0,1)&lt;&gt;"",_xlfn.XLOOKUP($B87,Event_and_Consequence!$CL:$CL,Event_and_Consequence!AI:AI,"",0,1),""))</f>
        <v/>
      </c>
      <c r="AA87" s="179" t="str">
        <f>IF($C87="","",IF(_xlfn.XLOOKUP($B87,Event_and_Consequence!$CL:$CL,Event_and_Consequence!AJ:AJ,"",0,1)&lt;&gt;"",_xlfn.XLOOKUP($B87,Event_and_Consequence!$CL:$CL,Event_and_Consequence!AJ:AJ,"",0,1),""))</f>
        <v/>
      </c>
      <c r="AB87" s="184"/>
    </row>
    <row r="88" spans="1:28" s="176" customFormat="1" ht="12" x14ac:dyDescent="0.25">
      <c r="A88" s="188"/>
      <c r="B88" s="188">
        <v>86</v>
      </c>
      <c r="C88" s="178" t="str">
        <f>_xlfn.XLOOKUP($B88,Event_and_Consequence!$CL:$CL,Event_and_Consequence!B:B,"",0,1)</f>
        <v/>
      </c>
      <c r="D88" s="179" t="str">
        <f>IF($C88="","",_xlfn.XLOOKUP(C88,Facility_Information!B:B,Facility_Information!O:O,,0,1))</f>
        <v/>
      </c>
      <c r="E88" s="180" t="str">
        <f>IF($C88="","",_xlfn.XLOOKUP($B88,Event_and_Consequence!$CL:$CL,Event_and_Consequence!G:G,"",0,1))</f>
        <v/>
      </c>
      <c r="F88" s="181" t="str">
        <f>IF($C88="","",_xlfn.XLOOKUP($B88,Event_and_Consequence!$CL:$CL,Event_and_Consequence!H:H,"",0,1))</f>
        <v/>
      </c>
      <c r="G88" s="184"/>
      <c r="H88" s="184"/>
      <c r="I88" s="184"/>
      <c r="J88" s="179" t="str">
        <f>IF($C88="","",_xlfn.XLOOKUP($B88,Event_and_Consequence!$CL:$CL,Event_and_Consequence!I:I,"",0,1))</f>
        <v/>
      </c>
      <c r="K88" s="184"/>
      <c r="L88" s="179" t="str">
        <f>IF($C88="","",IF(_xlfn.XLOOKUP($B88,Event_and_Consequence!$CL:$CL,Event_and_Consequence!Y:Y,"",0,1)&lt;&gt;"",_xlfn.XLOOKUP($B88,Event_and_Consequence!$CL:$CL,Event_and_Consequence!Y:Y,"",0,1),""))</f>
        <v/>
      </c>
      <c r="M88" s="179" t="str">
        <f>IF($C88="","",IF(_xlfn.XLOOKUP($B88,Event_and_Consequence!$CL:$CL,Event_and_Consequence!Z:Z,"",0,1)&lt;&gt;"",_xlfn.XLOOKUP($B88,Event_and_Consequence!$CL:$CL,Event_and_Consequence!Z:Z,"",0,1),""))</f>
        <v/>
      </c>
      <c r="N88" s="179" t="str">
        <f>IF($C88="","",IF(_xlfn.XLOOKUP($B88,Event_and_Consequence!$CL:$CL,Event_and_Consequence!AA:AA,"",0,1)&lt;&gt;"",_xlfn.XLOOKUP($B88,Event_and_Consequence!$CL:$CL,Event_and_Consequence!AA:AA,"",0,1),""))</f>
        <v/>
      </c>
      <c r="O88" s="179" t="str">
        <f>IF($C88="","",IF(_xlfn.XLOOKUP($B88,Event_and_Consequence!$CL:$CL,Event_and_Consequence!AB:AB,"",0,1)&lt;&gt;"",_xlfn.XLOOKUP($B88,Event_and_Consequence!$CL:$CL,Event_and_Consequence!AB:AB,"",0,1),""))</f>
        <v/>
      </c>
      <c r="P88" s="184"/>
      <c r="Q88" s="184"/>
      <c r="R88" s="179" t="str">
        <f>IF($C88="","",IF(_xlfn.XLOOKUP($B88,Event_and_Consequence!$CL:$CL,Event_and_Consequence!AC:AC,"",0,1)&lt;&gt;"",_xlfn.XLOOKUP($B88,Event_and_Consequence!$CL:$CL,Event_and_Consequence!AC:AC,"",0,1),""))</f>
        <v/>
      </c>
      <c r="S88" s="179" t="str">
        <f>IF($C88="","",IF(_xlfn.XLOOKUP($B88,Event_and_Consequence!$CL:$CL,Event_and_Consequence!AD:AD,"",0,1)&lt;&gt;"",_xlfn.XLOOKUP($B88,Event_and_Consequence!$CL:$CL,Event_and_Consequence!AD:AD,"",0,1),""))</f>
        <v/>
      </c>
      <c r="T88" s="179" t="str">
        <f>IF($C88="","",IF(_xlfn.XLOOKUP($B88,Event_and_Consequence!$CL:$CL,Event_and_Consequence!AE:AE,"",0,1)&lt;&gt;"",_xlfn.XLOOKUP($B88,Event_and_Consequence!$CL:$CL,Event_and_Consequence!AE:AE,"",0,1),""))</f>
        <v/>
      </c>
      <c r="U88" s="179" t="str">
        <f>IF($C88="","",IF(_xlfn.XLOOKUP($B88,Event_and_Consequence!$CL:$CL,Event_and_Consequence!AF:AF,"",0,1)&lt;&gt;"",_xlfn.XLOOKUP($B88,Event_and_Consequence!$CL:$CL,Event_and_Consequence!AF:AF,"",0,1),""))</f>
        <v/>
      </c>
      <c r="V88" s="184"/>
      <c r="W88" s="184"/>
      <c r="X88" s="179" t="str">
        <f>IF($C88="","",IF(_xlfn.XLOOKUP($B88,Event_and_Consequence!$CL:$CL,Event_and_Consequence!AG:AG,"",0,1)&lt;&gt;"",_xlfn.XLOOKUP($B88,Event_and_Consequence!$CL:$CL,Event_and_Consequence!AG:AG,"",0,1),""))</f>
        <v/>
      </c>
      <c r="Y88" s="179" t="str">
        <f>IF($C88="","",IF(_xlfn.XLOOKUP($B88,Event_and_Consequence!$CL:$CL,Event_and_Consequence!AH:AH,"",0,1)&lt;&gt;"",_xlfn.XLOOKUP($B88,Event_and_Consequence!$CL:$CL,Event_and_Consequence!AH:AH,"",0,1),""))</f>
        <v/>
      </c>
      <c r="Z88" s="179" t="str">
        <f>IF($C88="","",IF(_xlfn.XLOOKUP($B88,Event_and_Consequence!$CL:$CL,Event_and_Consequence!AI:AI,"",0,1)&lt;&gt;"",_xlfn.XLOOKUP($B88,Event_and_Consequence!$CL:$CL,Event_and_Consequence!AI:AI,"",0,1),""))</f>
        <v/>
      </c>
      <c r="AA88" s="179" t="str">
        <f>IF($C88="","",IF(_xlfn.XLOOKUP($B88,Event_and_Consequence!$CL:$CL,Event_and_Consequence!AJ:AJ,"",0,1)&lt;&gt;"",_xlfn.XLOOKUP($B88,Event_and_Consequence!$CL:$CL,Event_and_Consequence!AJ:AJ,"",0,1),""))</f>
        <v/>
      </c>
      <c r="AB88" s="184"/>
    </row>
    <row r="89" spans="1:28" s="176" customFormat="1" ht="12" x14ac:dyDescent="0.25">
      <c r="A89" s="188"/>
      <c r="B89" s="188">
        <v>87</v>
      </c>
      <c r="C89" s="178" t="str">
        <f>_xlfn.XLOOKUP($B89,Event_and_Consequence!$CL:$CL,Event_and_Consequence!B:B,"",0,1)</f>
        <v/>
      </c>
      <c r="D89" s="179" t="str">
        <f>IF($C89="","",_xlfn.XLOOKUP(C89,Facility_Information!B:B,Facility_Information!O:O,,0,1))</f>
        <v/>
      </c>
      <c r="E89" s="180" t="str">
        <f>IF($C89="","",_xlfn.XLOOKUP($B89,Event_and_Consequence!$CL:$CL,Event_and_Consequence!G:G,"",0,1))</f>
        <v/>
      </c>
      <c r="F89" s="181" t="str">
        <f>IF($C89="","",_xlfn.XLOOKUP($B89,Event_and_Consequence!$CL:$CL,Event_and_Consequence!H:H,"",0,1))</f>
        <v/>
      </c>
      <c r="G89" s="184"/>
      <c r="H89" s="184"/>
      <c r="I89" s="184"/>
      <c r="J89" s="179" t="str">
        <f>IF($C89="","",_xlfn.XLOOKUP($B89,Event_and_Consequence!$CL:$CL,Event_and_Consequence!I:I,"",0,1))</f>
        <v/>
      </c>
      <c r="K89" s="184"/>
      <c r="L89" s="179" t="str">
        <f>IF($C89="","",IF(_xlfn.XLOOKUP($B89,Event_and_Consequence!$CL:$CL,Event_and_Consequence!Y:Y,"",0,1)&lt;&gt;"",_xlfn.XLOOKUP($B89,Event_and_Consequence!$CL:$CL,Event_and_Consequence!Y:Y,"",0,1),""))</f>
        <v/>
      </c>
      <c r="M89" s="179" t="str">
        <f>IF($C89="","",IF(_xlfn.XLOOKUP($B89,Event_and_Consequence!$CL:$CL,Event_and_Consequence!Z:Z,"",0,1)&lt;&gt;"",_xlfn.XLOOKUP($B89,Event_and_Consequence!$CL:$CL,Event_and_Consequence!Z:Z,"",0,1),""))</f>
        <v/>
      </c>
      <c r="N89" s="179" t="str">
        <f>IF($C89="","",IF(_xlfn.XLOOKUP($B89,Event_and_Consequence!$CL:$CL,Event_and_Consequence!AA:AA,"",0,1)&lt;&gt;"",_xlfn.XLOOKUP($B89,Event_and_Consequence!$CL:$CL,Event_and_Consequence!AA:AA,"",0,1),""))</f>
        <v/>
      </c>
      <c r="O89" s="179" t="str">
        <f>IF($C89="","",IF(_xlfn.XLOOKUP($B89,Event_and_Consequence!$CL:$CL,Event_and_Consequence!AB:AB,"",0,1)&lt;&gt;"",_xlfn.XLOOKUP($B89,Event_and_Consequence!$CL:$CL,Event_and_Consequence!AB:AB,"",0,1),""))</f>
        <v/>
      </c>
      <c r="P89" s="184"/>
      <c r="Q89" s="184"/>
      <c r="R89" s="179" t="str">
        <f>IF($C89="","",IF(_xlfn.XLOOKUP($B89,Event_and_Consequence!$CL:$CL,Event_and_Consequence!AC:AC,"",0,1)&lt;&gt;"",_xlfn.XLOOKUP($B89,Event_and_Consequence!$CL:$CL,Event_and_Consequence!AC:AC,"",0,1),""))</f>
        <v/>
      </c>
      <c r="S89" s="179" t="str">
        <f>IF($C89="","",IF(_xlfn.XLOOKUP($B89,Event_and_Consequence!$CL:$CL,Event_and_Consequence!AD:AD,"",0,1)&lt;&gt;"",_xlfn.XLOOKUP($B89,Event_and_Consequence!$CL:$CL,Event_and_Consequence!AD:AD,"",0,1),""))</f>
        <v/>
      </c>
      <c r="T89" s="179" t="str">
        <f>IF($C89="","",IF(_xlfn.XLOOKUP($B89,Event_and_Consequence!$CL:$CL,Event_and_Consequence!AE:AE,"",0,1)&lt;&gt;"",_xlfn.XLOOKUP($B89,Event_and_Consequence!$CL:$CL,Event_and_Consequence!AE:AE,"",0,1),""))</f>
        <v/>
      </c>
      <c r="U89" s="179" t="str">
        <f>IF($C89="","",IF(_xlfn.XLOOKUP($B89,Event_and_Consequence!$CL:$CL,Event_and_Consequence!AF:AF,"",0,1)&lt;&gt;"",_xlfn.XLOOKUP($B89,Event_and_Consequence!$CL:$CL,Event_and_Consequence!AF:AF,"",0,1),""))</f>
        <v/>
      </c>
      <c r="V89" s="184"/>
      <c r="W89" s="184"/>
      <c r="X89" s="179" t="str">
        <f>IF($C89="","",IF(_xlfn.XLOOKUP($B89,Event_and_Consequence!$CL:$CL,Event_and_Consequence!AG:AG,"",0,1)&lt;&gt;"",_xlfn.XLOOKUP($B89,Event_and_Consequence!$CL:$CL,Event_and_Consequence!AG:AG,"",0,1),""))</f>
        <v/>
      </c>
      <c r="Y89" s="179" t="str">
        <f>IF($C89="","",IF(_xlfn.XLOOKUP($B89,Event_and_Consequence!$CL:$CL,Event_and_Consequence!AH:AH,"",0,1)&lt;&gt;"",_xlfn.XLOOKUP($B89,Event_and_Consequence!$CL:$CL,Event_and_Consequence!AH:AH,"",0,1),""))</f>
        <v/>
      </c>
      <c r="Z89" s="179" t="str">
        <f>IF($C89="","",IF(_xlfn.XLOOKUP($B89,Event_and_Consequence!$CL:$CL,Event_and_Consequence!AI:AI,"",0,1)&lt;&gt;"",_xlfn.XLOOKUP($B89,Event_and_Consequence!$CL:$CL,Event_and_Consequence!AI:AI,"",0,1),""))</f>
        <v/>
      </c>
      <c r="AA89" s="179" t="str">
        <f>IF($C89="","",IF(_xlfn.XLOOKUP($B89,Event_and_Consequence!$CL:$CL,Event_and_Consequence!AJ:AJ,"",0,1)&lt;&gt;"",_xlfn.XLOOKUP($B89,Event_and_Consequence!$CL:$CL,Event_and_Consequence!AJ:AJ,"",0,1),""))</f>
        <v/>
      </c>
      <c r="AB89" s="184"/>
    </row>
    <row r="90" spans="1:28" s="176" customFormat="1" ht="12" x14ac:dyDescent="0.25">
      <c r="A90" s="188"/>
      <c r="B90" s="188">
        <v>88</v>
      </c>
      <c r="C90" s="178" t="str">
        <f>_xlfn.XLOOKUP($B90,Event_and_Consequence!$CL:$CL,Event_and_Consequence!B:B,"",0,1)</f>
        <v/>
      </c>
      <c r="D90" s="179" t="str">
        <f>IF($C90="","",_xlfn.XLOOKUP(C90,Facility_Information!B:B,Facility_Information!O:O,,0,1))</f>
        <v/>
      </c>
      <c r="E90" s="180" t="str">
        <f>IF($C90="","",_xlfn.XLOOKUP($B90,Event_and_Consequence!$CL:$CL,Event_and_Consequence!G:G,"",0,1))</f>
        <v/>
      </c>
      <c r="F90" s="181" t="str">
        <f>IF($C90="","",_xlfn.XLOOKUP($B90,Event_and_Consequence!$CL:$CL,Event_and_Consequence!H:H,"",0,1))</f>
        <v/>
      </c>
      <c r="G90" s="184"/>
      <c r="H90" s="184"/>
      <c r="I90" s="184"/>
      <c r="J90" s="179" t="str">
        <f>IF($C90="","",_xlfn.XLOOKUP($B90,Event_and_Consequence!$CL:$CL,Event_and_Consequence!I:I,"",0,1))</f>
        <v/>
      </c>
      <c r="K90" s="184"/>
      <c r="L90" s="179" t="str">
        <f>IF($C90="","",IF(_xlfn.XLOOKUP($B90,Event_and_Consequence!$CL:$CL,Event_and_Consequence!Y:Y,"",0,1)&lt;&gt;"",_xlfn.XLOOKUP($B90,Event_and_Consequence!$CL:$CL,Event_and_Consequence!Y:Y,"",0,1),""))</f>
        <v/>
      </c>
      <c r="M90" s="179" t="str">
        <f>IF($C90="","",IF(_xlfn.XLOOKUP($B90,Event_and_Consequence!$CL:$CL,Event_and_Consequence!Z:Z,"",0,1)&lt;&gt;"",_xlfn.XLOOKUP($B90,Event_and_Consequence!$CL:$CL,Event_and_Consequence!Z:Z,"",0,1),""))</f>
        <v/>
      </c>
      <c r="N90" s="179" t="str">
        <f>IF($C90="","",IF(_xlfn.XLOOKUP($B90,Event_and_Consequence!$CL:$CL,Event_and_Consequence!AA:AA,"",0,1)&lt;&gt;"",_xlfn.XLOOKUP($B90,Event_and_Consequence!$CL:$CL,Event_and_Consequence!AA:AA,"",0,1),""))</f>
        <v/>
      </c>
      <c r="O90" s="179" t="str">
        <f>IF($C90="","",IF(_xlfn.XLOOKUP($B90,Event_and_Consequence!$CL:$CL,Event_and_Consequence!AB:AB,"",0,1)&lt;&gt;"",_xlfn.XLOOKUP($B90,Event_and_Consequence!$CL:$CL,Event_and_Consequence!AB:AB,"",0,1),""))</f>
        <v/>
      </c>
      <c r="P90" s="184"/>
      <c r="Q90" s="184"/>
      <c r="R90" s="179" t="str">
        <f>IF($C90="","",IF(_xlfn.XLOOKUP($B90,Event_and_Consequence!$CL:$CL,Event_and_Consequence!AC:AC,"",0,1)&lt;&gt;"",_xlfn.XLOOKUP($B90,Event_and_Consequence!$CL:$CL,Event_and_Consequence!AC:AC,"",0,1),""))</f>
        <v/>
      </c>
      <c r="S90" s="179" t="str">
        <f>IF($C90="","",IF(_xlfn.XLOOKUP($B90,Event_and_Consequence!$CL:$CL,Event_and_Consequence!AD:AD,"",0,1)&lt;&gt;"",_xlfn.XLOOKUP($B90,Event_and_Consequence!$CL:$CL,Event_and_Consequence!AD:AD,"",0,1),""))</f>
        <v/>
      </c>
      <c r="T90" s="179" t="str">
        <f>IF($C90="","",IF(_xlfn.XLOOKUP($B90,Event_and_Consequence!$CL:$CL,Event_and_Consequence!AE:AE,"",0,1)&lt;&gt;"",_xlfn.XLOOKUP($B90,Event_and_Consequence!$CL:$CL,Event_and_Consequence!AE:AE,"",0,1),""))</f>
        <v/>
      </c>
      <c r="U90" s="179" t="str">
        <f>IF($C90="","",IF(_xlfn.XLOOKUP($B90,Event_and_Consequence!$CL:$CL,Event_and_Consequence!AF:AF,"",0,1)&lt;&gt;"",_xlfn.XLOOKUP($B90,Event_and_Consequence!$CL:$CL,Event_and_Consequence!AF:AF,"",0,1),""))</f>
        <v/>
      </c>
      <c r="V90" s="184"/>
      <c r="W90" s="184"/>
      <c r="X90" s="179" t="str">
        <f>IF($C90="","",IF(_xlfn.XLOOKUP($B90,Event_and_Consequence!$CL:$CL,Event_and_Consequence!AG:AG,"",0,1)&lt;&gt;"",_xlfn.XLOOKUP($B90,Event_and_Consequence!$CL:$CL,Event_and_Consequence!AG:AG,"",0,1),""))</f>
        <v/>
      </c>
      <c r="Y90" s="179" t="str">
        <f>IF($C90="","",IF(_xlfn.XLOOKUP($B90,Event_and_Consequence!$CL:$CL,Event_and_Consequence!AH:AH,"",0,1)&lt;&gt;"",_xlfn.XLOOKUP($B90,Event_and_Consequence!$CL:$CL,Event_and_Consequence!AH:AH,"",0,1),""))</f>
        <v/>
      </c>
      <c r="Z90" s="179" t="str">
        <f>IF($C90="","",IF(_xlfn.XLOOKUP($B90,Event_and_Consequence!$CL:$CL,Event_and_Consequence!AI:AI,"",0,1)&lt;&gt;"",_xlfn.XLOOKUP($B90,Event_and_Consequence!$CL:$CL,Event_and_Consequence!AI:AI,"",0,1),""))</f>
        <v/>
      </c>
      <c r="AA90" s="179" t="str">
        <f>IF($C90="","",IF(_xlfn.XLOOKUP($B90,Event_and_Consequence!$CL:$CL,Event_and_Consequence!AJ:AJ,"",0,1)&lt;&gt;"",_xlfn.XLOOKUP($B90,Event_and_Consequence!$CL:$CL,Event_and_Consequence!AJ:AJ,"",0,1),""))</f>
        <v/>
      </c>
      <c r="AB90" s="184"/>
    </row>
    <row r="91" spans="1:28" s="176" customFormat="1" ht="12" x14ac:dyDescent="0.25">
      <c r="A91" s="188"/>
      <c r="B91" s="188">
        <v>89</v>
      </c>
      <c r="C91" s="178" t="str">
        <f>_xlfn.XLOOKUP($B91,Event_and_Consequence!$CL:$CL,Event_and_Consequence!B:B,"",0,1)</f>
        <v/>
      </c>
      <c r="D91" s="179" t="str">
        <f>IF($C91="","",_xlfn.XLOOKUP(C91,Facility_Information!B:B,Facility_Information!O:O,,0,1))</f>
        <v/>
      </c>
      <c r="E91" s="180" t="str">
        <f>IF($C91="","",_xlfn.XLOOKUP($B91,Event_and_Consequence!$CL:$CL,Event_and_Consequence!G:G,"",0,1))</f>
        <v/>
      </c>
      <c r="F91" s="181" t="str">
        <f>IF($C91="","",_xlfn.XLOOKUP($B91,Event_and_Consequence!$CL:$CL,Event_and_Consequence!H:H,"",0,1))</f>
        <v/>
      </c>
      <c r="G91" s="184"/>
      <c r="H91" s="184"/>
      <c r="I91" s="184"/>
      <c r="J91" s="179" t="str">
        <f>IF($C91="","",_xlfn.XLOOKUP($B91,Event_and_Consequence!$CL:$CL,Event_and_Consequence!I:I,"",0,1))</f>
        <v/>
      </c>
      <c r="K91" s="184"/>
      <c r="L91" s="179" t="str">
        <f>IF($C91="","",IF(_xlfn.XLOOKUP($B91,Event_and_Consequence!$CL:$CL,Event_and_Consequence!Y:Y,"",0,1)&lt;&gt;"",_xlfn.XLOOKUP($B91,Event_and_Consequence!$CL:$CL,Event_and_Consequence!Y:Y,"",0,1),""))</f>
        <v/>
      </c>
      <c r="M91" s="179" t="str">
        <f>IF($C91="","",IF(_xlfn.XLOOKUP($B91,Event_and_Consequence!$CL:$CL,Event_and_Consequence!Z:Z,"",0,1)&lt;&gt;"",_xlfn.XLOOKUP($B91,Event_and_Consequence!$CL:$CL,Event_and_Consequence!Z:Z,"",0,1),""))</f>
        <v/>
      </c>
      <c r="N91" s="179" t="str">
        <f>IF($C91="","",IF(_xlfn.XLOOKUP($B91,Event_and_Consequence!$CL:$CL,Event_and_Consequence!AA:AA,"",0,1)&lt;&gt;"",_xlfn.XLOOKUP($B91,Event_and_Consequence!$CL:$CL,Event_and_Consequence!AA:AA,"",0,1),""))</f>
        <v/>
      </c>
      <c r="O91" s="179" t="str">
        <f>IF($C91="","",IF(_xlfn.XLOOKUP($B91,Event_and_Consequence!$CL:$CL,Event_and_Consequence!AB:AB,"",0,1)&lt;&gt;"",_xlfn.XLOOKUP($B91,Event_and_Consequence!$CL:$CL,Event_and_Consequence!AB:AB,"",0,1),""))</f>
        <v/>
      </c>
      <c r="P91" s="184"/>
      <c r="Q91" s="184"/>
      <c r="R91" s="179" t="str">
        <f>IF($C91="","",IF(_xlfn.XLOOKUP($B91,Event_and_Consequence!$CL:$CL,Event_and_Consequence!AC:AC,"",0,1)&lt;&gt;"",_xlfn.XLOOKUP($B91,Event_and_Consequence!$CL:$CL,Event_and_Consequence!AC:AC,"",0,1),""))</f>
        <v/>
      </c>
      <c r="S91" s="179" t="str">
        <f>IF($C91="","",IF(_xlfn.XLOOKUP($B91,Event_and_Consequence!$CL:$CL,Event_and_Consequence!AD:AD,"",0,1)&lt;&gt;"",_xlfn.XLOOKUP($B91,Event_and_Consequence!$CL:$CL,Event_and_Consequence!AD:AD,"",0,1),""))</f>
        <v/>
      </c>
      <c r="T91" s="179" t="str">
        <f>IF($C91="","",IF(_xlfn.XLOOKUP($B91,Event_and_Consequence!$CL:$CL,Event_and_Consequence!AE:AE,"",0,1)&lt;&gt;"",_xlfn.XLOOKUP($B91,Event_and_Consequence!$CL:$CL,Event_and_Consequence!AE:AE,"",0,1),""))</f>
        <v/>
      </c>
      <c r="U91" s="179" t="str">
        <f>IF($C91="","",IF(_xlfn.XLOOKUP($B91,Event_and_Consequence!$CL:$CL,Event_and_Consequence!AF:AF,"",0,1)&lt;&gt;"",_xlfn.XLOOKUP($B91,Event_and_Consequence!$CL:$CL,Event_and_Consequence!AF:AF,"",0,1),""))</f>
        <v/>
      </c>
      <c r="V91" s="184"/>
      <c r="W91" s="184"/>
      <c r="X91" s="179" t="str">
        <f>IF($C91="","",IF(_xlfn.XLOOKUP($B91,Event_and_Consequence!$CL:$CL,Event_and_Consequence!AG:AG,"",0,1)&lt;&gt;"",_xlfn.XLOOKUP($B91,Event_and_Consequence!$CL:$CL,Event_and_Consequence!AG:AG,"",0,1),""))</f>
        <v/>
      </c>
      <c r="Y91" s="179" t="str">
        <f>IF($C91="","",IF(_xlfn.XLOOKUP($B91,Event_and_Consequence!$CL:$CL,Event_and_Consequence!AH:AH,"",0,1)&lt;&gt;"",_xlfn.XLOOKUP($B91,Event_and_Consequence!$CL:$CL,Event_and_Consequence!AH:AH,"",0,1),""))</f>
        <v/>
      </c>
      <c r="Z91" s="179" t="str">
        <f>IF($C91="","",IF(_xlfn.XLOOKUP($B91,Event_and_Consequence!$CL:$CL,Event_and_Consequence!AI:AI,"",0,1)&lt;&gt;"",_xlfn.XLOOKUP($B91,Event_and_Consequence!$CL:$CL,Event_and_Consequence!AI:AI,"",0,1),""))</f>
        <v/>
      </c>
      <c r="AA91" s="179" t="str">
        <f>IF($C91="","",IF(_xlfn.XLOOKUP($B91,Event_and_Consequence!$CL:$CL,Event_and_Consequence!AJ:AJ,"",0,1)&lt;&gt;"",_xlfn.XLOOKUP($B91,Event_and_Consequence!$CL:$CL,Event_and_Consequence!AJ:AJ,"",0,1),""))</f>
        <v/>
      </c>
      <c r="AB91" s="184"/>
    </row>
    <row r="92" spans="1:28" s="176" customFormat="1" ht="12" x14ac:dyDescent="0.25">
      <c r="A92" s="188"/>
      <c r="B92" s="188">
        <v>90</v>
      </c>
      <c r="C92" s="178" t="str">
        <f>_xlfn.XLOOKUP($B92,Event_and_Consequence!$CL:$CL,Event_and_Consequence!B:B,"",0,1)</f>
        <v/>
      </c>
      <c r="D92" s="179" t="str">
        <f>IF($C92="","",_xlfn.XLOOKUP(C92,Facility_Information!B:B,Facility_Information!O:O,,0,1))</f>
        <v/>
      </c>
      <c r="E92" s="180" t="str">
        <f>IF($C92="","",_xlfn.XLOOKUP($B92,Event_and_Consequence!$CL:$CL,Event_and_Consequence!G:G,"",0,1))</f>
        <v/>
      </c>
      <c r="F92" s="181" t="str">
        <f>IF($C92="","",_xlfn.XLOOKUP($B92,Event_and_Consequence!$CL:$CL,Event_and_Consequence!H:H,"",0,1))</f>
        <v/>
      </c>
      <c r="G92" s="184"/>
      <c r="H92" s="184"/>
      <c r="I92" s="184"/>
      <c r="J92" s="179" t="str">
        <f>IF($C92="","",_xlfn.XLOOKUP($B92,Event_and_Consequence!$CL:$CL,Event_and_Consequence!I:I,"",0,1))</f>
        <v/>
      </c>
      <c r="K92" s="184"/>
      <c r="L92" s="179" t="str">
        <f>IF($C92="","",IF(_xlfn.XLOOKUP($B92,Event_and_Consequence!$CL:$CL,Event_and_Consequence!Y:Y,"",0,1)&lt;&gt;"",_xlfn.XLOOKUP($B92,Event_and_Consequence!$CL:$CL,Event_and_Consequence!Y:Y,"",0,1),""))</f>
        <v/>
      </c>
      <c r="M92" s="179" t="str">
        <f>IF($C92="","",IF(_xlfn.XLOOKUP($B92,Event_and_Consequence!$CL:$CL,Event_and_Consequence!Z:Z,"",0,1)&lt;&gt;"",_xlfn.XLOOKUP($B92,Event_and_Consequence!$CL:$CL,Event_and_Consequence!Z:Z,"",0,1),""))</f>
        <v/>
      </c>
      <c r="N92" s="179" t="str">
        <f>IF($C92="","",IF(_xlfn.XLOOKUP($B92,Event_and_Consequence!$CL:$CL,Event_and_Consequence!AA:AA,"",0,1)&lt;&gt;"",_xlfn.XLOOKUP($B92,Event_and_Consequence!$CL:$CL,Event_and_Consequence!AA:AA,"",0,1),""))</f>
        <v/>
      </c>
      <c r="O92" s="179" t="str">
        <f>IF($C92="","",IF(_xlfn.XLOOKUP($B92,Event_and_Consequence!$CL:$CL,Event_and_Consequence!AB:AB,"",0,1)&lt;&gt;"",_xlfn.XLOOKUP($B92,Event_and_Consequence!$CL:$CL,Event_and_Consequence!AB:AB,"",0,1),""))</f>
        <v/>
      </c>
      <c r="P92" s="184"/>
      <c r="Q92" s="184"/>
      <c r="R92" s="179" t="str">
        <f>IF($C92="","",IF(_xlfn.XLOOKUP($B92,Event_and_Consequence!$CL:$CL,Event_and_Consequence!AC:AC,"",0,1)&lt;&gt;"",_xlfn.XLOOKUP($B92,Event_and_Consequence!$CL:$CL,Event_and_Consequence!AC:AC,"",0,1),""))</f>
        <v/>
      </c>
      <c r="S92" s="179" t="str">
        <f>IF($C92="","",IF(_xlfn.XLOOKUP($B92,Event_and_Consequence!$CL:$CL,Event_and_Consequence!AD:AD,"",0,1)&lt;&gt;"",_xlfn.XLOOKUP($B92,Event_and_Consequence!$CL:$CL,Event_and_Consequence!AD:AD,"",0,1),""))</f>
        <v/>
      </c>
      <c r="T92" s="179" t="str">
        <f>IF($C92="","",IF(_xlfn.XLOOKUP($B92,Event_and_Consequence!$CL:$CL,Event_and_Consequence!AE:AE,"",0,1)&lt;&gt;"",_xlfn.XLOOKUP($B92,Event_and_Consequence!$CL:$CL,Event_and_Consequence!AE:AE,"",0,1),""))</f>
        <v/>
      </c>
      <c r="U92" s="179" t="str">
        <f>IF($C92="","",IF(_xlfn.XLOOKUP($B92,Event_and_Consequence!$CL:$CL,Event_and_Consequence!AF:AF,"",0,1)&lt;&gt;"",_xlfn.XLOOKUP($B92,Event_and_Consequence!$CL:$CL,Event_and_Consequence!AF:AF,"",0,1),""))</f>
        <v/>
      </c>
      <c r="V92" s="184"/>
      <c r="W92" s="184"/>
      <c r="X92" s="179" t="str">
        <f>IF($C92="","",IF(_xlfn.XLOOKUP($B92,Event_and_Consequence!$CL:$CL,Event_and_Consequence!AG:AG,"",0,1)&lt;&gt;"",_xlfn.XLOOKUP($B92,Event_and_Consequence!$CL:$CL,Event_and_Consequence!AG:AG,"",0,1),""))</f>
        <v/>
      </c>
      <c r="Y92" s="179" t="str">
        <f>IF($C92="","",IF(_xlfn.XLOOKUP($B92,Event_and_Consequence!$CL:$CL,Event_and_Consequence!AH:AH,"",0,1)&lt;&gt;"",_xlfn.XLOOKUP($B92,Event_and_Consequence!$CL:$CL,Event_and_Consequence!AH:AH,"",0,1),""))</f>
        <v/>
      </c>
      <c r="Z92" s="179" t="str">
        <f>IF($C92="","",IF(_xlfn.XLOOKUP($B92,Event_and_Consequence!$CL:$CL,Event_and_Consequence!AI:AI,"",0,1)&lt;&gt;"",_xlfn.XLOOKUP($B92,Event_and_Consequence!$CL:$CL,Event_and_Consequence!AI:AI,"",0,1),""))</f>
        <v/>
      </c>
      <c r="AA92" s="179" t="str">
        <f>IF($C92="","",IF(_xlfn.XLOOKUP($B92,Event_and_Consequence!$CL:$CL,Event_and_Consequence!AJ:AJ,"",0,1)&lt;&gt;"",_xlfn.XLOOKUP($B92,Event_and_Consequence!$CL:$CL,Event_and_Consequence!AJ:AJ,"",0,1),""))</f>
        <v/>
      </c>
      <c r="AB92" s="184"/>
    </row>
    <row r="93" spans="1:28" s="176" customFormat="1" ht="12" x14ac:dyDescent="0.25">
      <c r="A93" s="188"/>
      <c r="B93" s="188">
        <v>91</v>
      </c>
      <c r="C93" s="178" t="str">
        <f>_xlfn.XLOOKUP($B93,Event_and_Consequence!$CL:$CL,Event_and_Consequence!B:B,"",0,1)</f>
        <v/>
      </c>
      <c r="D93" s="179" t="str">
        <f>IF($C93="","",_xlfn.XLOOKUP(C93,Facility_Information!B:B,Facility_Information!O:O,,0,1))</f>
        <v/>
      </c>
      <c r="E93" s="180" t="str">
        <f>IF($C93="","",_xlfn.XLOOKUP($B93,Event_and_Consequence!$CL:$CL,Event_and_Consequence!G:G,"",0,1))</f>
        <v/>
      </c>
      <c r="F93" s="181" t="str">
        <f>IF($C93="","",_xlfn.XLOOKUP($B93,Event_and_Consequence!$CL:$CL,Event_and_Consequence!H:H,"",0,1))</f>
        <v/>
      </c>
      <c r="G93" s="184"/>
      <c r="H93" s="184"/>
      <c r="I93" s="184"/>
      <c r="J93" s="179" t="str">
        <f>IF($C93="","",_xlfn.XLOOKUP($B93,Event_and_Consequence!$CL:$CL,Event_and_Consequence!I:I,"",0,1))</f>
        <v/>
      </c>
      <c r="K93" s="184"/>
      <c r="L93" s="179" t="str">
        <f>IF($C93="","",IF(_xlfn.XLOOKUP($B93,Event_and_Consequence!$CL:$CL,Event_and_Consequence!Y:Y,"",0,1)&lt;&gt;"",_xlfn.XLOOKUP($B93,Event_and_Consequence!$CL:$CL,Event_and_Consequence!Y:Y,"",0,1),""))</f>
        <v/>
      </c>
      <c r="M93" s="179" t="str">
        <f>IF($C93="","",IF(_xlfn.XLOOKUP($B93,Event_and_Consequence!$CL:$CL,Event_and_Consequence!Z:Z,"",0,1)&lt;&gt;"",_xlfn.XLOOKUP($B93,Event_and_Consequence!$CL:$CL,Event_and_Consequence!Z:Z,"",0,1),""))</f>
        <v/>
      </c>
      <c r="N93" s="179" t="str">
        <f>IF($C93="","",IF(_xlfn.XLOOKUP($B93,Event_and_Consequence!$CL:$CL,Event_and_Consequence!AA:AA,"",0,1)&lt;&gt;"",_xlfn.XLOOKUP($B93,Event_and_Consequence!$CL:$CL,Event_and_Consequence!AA:AA,"",0,1),""))</f>
        <v/>
      </c>
      <c r="O93" s="179" t="str">
        <f>IF($C93="","",IF(_xlfn.XLOOKUP($B93,Event_and_Consequence!$CL:$CL,Event_and_Consequence!AB:AB,"",0,1)&lt;&gt;"",_xlfn.XLOOKUP($B93,Event_and_Consequence!$CL:$CL,Event_and_Consequence!AB:AB,"",0,1),""))</f>
        <v/>
      </c>
      <c r="P93" s="184"/>
      <c r="Q93" s="184"/>
      <c r="R93" s="179" t="str">
        <f>IF($C93="","",IF(_xlfn.XLOOKUP($B93,Event_and_Consequence!$CL:$CL,Event_and_Consequence!AC:AC,"",0,1)&lt;&gt;"",_xlfn.XLOOKUP($B93,Event_and_Consequence!$CL:$CL,Event_and_Consequence!AC:AC,"",0,1),""))</f>
        <v/>
      </c>
      <c r="S93" s="179" t="str">
        <f>IF($C93="","",IF(_xlfn.XLOOKUP($B93,Event_and_Consequence!$CL:$CL,Event_and_Consequence!AD:AD,"",0,1)&lt;&gt;"",_xlfn.XLOOKUP($B93,Event_and_Consequence!$CL:$CL,Event_and_Consequence!AD:AD,"",0,1),""))</f>
        <v/>
      </c>
      <c r="T93" s="179" t="str">
        <f>IF($C93="","",IF(_xlfn.XLOOKUP($B93,Event_and_Consequence!$CL:$CL,Event_and_Consequence!AE:AE,"",0,1)&lt;&gt;"",_xlfn.XLOOKUP($B93,Event_and_Consequence!$CL:$CL,Event_and_Consequence!AE:AE,"",0,1),""))</f>
        <v/>
      </c>
      <c r="U93" s="179" t="str">
        <f>IF($C93="","",IF(_xlfn.XLOOKUP($B93,Event_and_Consequence!$CL:$CL,Event_and_Consequence!AF:AF,"",0,1)&lt;&gt;"",_xlfn.XLOOKUP($B93,Event_and_Consequence!$CL:$CL,Event_and_Consequence!AF:AF,"",0,1),""))</f>
        <v/>
      </c>
      <c r="V93" s="184"/>
      <c r="W93" s="184"/>
      <c r="X93" s="179" t="str">
        <f>IF($C93="","",IF(_xlfn.XLOOKUP($B93,Event_and_Consequence!$CL:$CL,Event_and_Consequence!AG:AG,"",0,1)&lt;&gt;"",_xlfn.XLOOKUP($B93,Event_and_Consequence!$CL:$CL,Event_and_Consequence!AG:AG,"",0,1),""))</f>
        <v/>
      </c>
      <c r="Y93" s="179" t="str">
        <f>IF($C93="","",IF(_xlfn.XLOOKUP($B93,Event_and_Consequence!$CL:$CL,Event_and_Consequence!AH:AH,"",0,1)&lt;&gt;"",_xlfn.XLOOKUP($B93,Event_and_Consequence!$CL:$CL,Event_and_Consequence!AH:AH,"",0,1),""))</f>
        <v/>
      </c>
      <c r="Z93" s="179" t="str">
        <f>IF($C93="","",IF(_xlfn.XLOOKUP($B93,Event_and_Consequence!$CL:$CL,Event_and_Consequence!AI:AI,"",0,1)&lt;&gt;"",_xlfn.XLOOKUP($B93,Event_and_Consequence!$CL:$CL,Event_and_Consequence!AI:AI,"",0,1),""))</f>
        <v/>
      </c>
      <c r="AA93" s="179" t="str">
        <f>IF($C93="","",IF(_xlfn.XLOOKUP($B93,Event_and_Consequence!$CL:$CL,Event_and_Consequence!AJ:AJ,"",0,1)&lt;&gt;"",_xlfn.XLOOKUP($B93,Event_and_Consequence!$CL:$CL,Event_and_Consequence!AJ:AJ,"",0,1),""))</f>
        <v/>
      </c>
      <c r="AB93" s="184"/>
    </row>
    <row r="94" spans="1:28" s="176" customFormat="1" ht="12" x14ac:dyDescent="0.25">
      <c r="A94" s="188"/>
      <c r="B94" s="188">
        <v>92</v>
      </c>
      <c r="C94" s="178" t="str">
        <f>_xlfn.XLOOKUP($B94,Event_and_Consequence!$CL:$CL,Event_and_Consequence!B:B,"",0,1)</f>
        <v/>
      </c>
      <c r="D94" s="179" t="str">
        <f>IF($C94="","",_xlfn.XLOOKUP(C94,Facility_Information!B:B,Facility_Information!O:O,,0,1))</f>
        <v/>
      </c>
      <c r="E94" s="180" t="str">
        <f>IF($C94="","",_xlfn.XLOOKUP($B94,Event_and_Consequence!$CL:$CL,Event_and_Consequence!G:G,"",0,1))</f>
        <v/>
      </c>
      <c r="F94" s="181" t="str">
        <f>IF($C94="","",_xlfn.XLOOKUP($B94,Event_and_Consequence!$CL:$CL,Event_and_Consequence!H:H,"",0,1))</f>
        <v/>
      </c>
      <c r="G94" s="184"/>
      <c r="H94" s="184"/>
      <c r="I94" s="184"/>
      <c r="J94" s="179" t="str">
        <f>IF($C94="","",_xlfn.XLOOKUP($B94,Event_and_Consequence!$CL:$CL,Event_and_Consequence!I:I,"",0,1))</f>
        <v/>
      </c>
      <c r="K94" s="184"/>
      <c r="L94" s="179" t="str">
        <f>IF($C94="","",IF(_xlfn.XLOOKUP($B94,Event_and_Consequence!$CL:$CL,Event_and_Consequence!Y:Y,"",0,1)&lt;&gt;"",_xlfn.XLOOKUP($B94,Event_and_Consequence!$CL:$CL,Event_and_Consequence!Y:Y,"",0,1),""))</f>
        <v/>
      </c>
      <c r="M94" s="179" t="str">
        <f>IF($C94="","",IF(_xlfn.XLOOKUP($B94,Event_and_Consequence!$CL:$CL,Event_and_Consequence!Z:Z,"",0,1)&lt;&gt;"",_xlfn.XLOOKUP($B94,Event_and_Consequence!$CL:$CL,Event_and_Consequence!Z:Z,"",0,1),""))</f>
        <v/>
      </c>
      <c r="N94" s="179" t="str">
        <f>IF($C94="","",IF(_xlfn.XLOOKUP($B94,Event_and_Consequence!$CL:$CL,Event_and_Consequence!AA:AA,"",0,1)&lt;&gt;"",_xlfn.XLOOKUP($B94,Event_and_Consequence!$CL:$CL,Event_and_Consequence!AA:AA,"",0,1),""))</f>
        <v/>
      </c>
      <c r="O94" s="179" t="str">
        <f>IF($C94="","",IF(_xlfn.XLOOKUP($B94,Event_and_Consequence!$CL:$CL,Event_and_Consequence!AB:AB,"",0,1)&lt;&gt;"",_xlfn.XLOOKUP($B94,Event_and_Consequence!$CL:$CL,Event_and_Consequence!AB:AB,"",0,1),""))</f>
        <v/>
      </c>
      <c r="P94" s="184"/>
      <c r="Q94" s="184"/>
      <c r="R94" s="179" t="str">
        <f>IF($C94="","",IF(_xlfn.XLOOKUP($B94,Event_and_Consequence!$CL:$CL,Event_and_Consequence!AC:AC,"",0,1)&lt;&gt;"",_xlfn.XLOOKUP($B94,Event_and_Consequence!$CL:$CL,Event_and_Consequence!AC:AC,"",0,1),""))</f>
        <v/>
      </c>
      <c r="S94" s="179" t="str">
        <f>IF($C94="","",IF(_xlfn.XLOOKUP($B94,Event_and_Consequence!$CL:$CL,Event_and_Consequence!AD:AD,"",0,1)&lt;&gt;"",_xlfn.XLOOKUP($B94,Event_and_Consequence!$CL:$CL,Event_and_Consequence!AD:AD,"",0,1),""))</f>
        <v/>
      </c>
      <c r="T94" s="179" t="str">
        <f>IF($C94="","",IF(_xlfn.XLOOKUP($B94,Event_and_Consequence!$CL:$CL,Event_and_Consequence!AE:AE,"",0,1)&lt;&gt;"",_xlfn.XLOOKUP($B94,Event_and_Consequence!$CL:$CL,Event_and_Consequence!AE:AE,"",0,1),""))</f>
        <v/>
      </c>
      <c r="U94" s="179" t="str">
        <f>IF($C94="","",IF(_xlfn.XLOOKUP($B94,Event_and_Consequence!$CL:$CL,Event_and_Consequence!AF:AF,"",0,1)&lt;&gt;"",_xlfn.XLOOKUP($B94,Event_and_Consequence!$CL:$CL,Event_and_Consequence!AF:AF,"",0,1),""))</f>
        <v/>
      </c>
      <c r="V94" s="184"/>
      <c r="W94" s="184"/>
      <c r="X94" s="179" t="str">
        <f>IF($C94="","",IF(_xlfn.XLOOKUP($B94,Event_and_Consequence!$CL:$CL,Event_and_Consequence!AG:AG,"",0,1)&lt;&gt;"",_xlfn.XLOOKUP($B94,Event_and_Consequence!$CL:$CL,Event_and_Consequence!AG:AG,"",0,1),""))</f>
        <v/>
      </c>
      <c r="Y94" s="179" t="str">
        <f>IF($C94="","",IF(_xlfn.XLOOKUP($B94,Event_and_Consequence!$CL:$CL,Event_and_Consequence!AH:AH,"",0,1)&lt;&gt;"",_xlfn.XLOOKUP($B94,Event_and_Consequence!$CL:$CL,Event_and_Consequence!AH:AH,"",0,1),""))</f>
        <v/>
      </c>
      <c r="Z94" s="179" t="str">
        <f>IF($C94="","",IF(_xlfn.XLOOKUP($B94,Event_and_Consequence!$CL:$CL,Event_and_Consequence!AI:AI,"",0,1)&lt;&gt;"",_xlfn.XLOOKUP($B94,Event_and_Consequence!$CL:$CL,Event_and_Consequence!AI:AI,"",0,1),""))</f>
        <v/>
      </c>
      <c r="AA94" s="179" t="str">
        <f>IF($C94="","",IF(_xlfn.XLOOKUP($B94,Event_and_Consequence!$CL:$CL,Event_and_Consequence!AJ:AJ,"",0,1)&lt;&gt;"",_xlfn.XLOOKUP($B94,Event_and_Consequence!$CL:$CL,Event_and_Consequence!AJ:AJ,"",0,1),""))</f>
        <v/>
      </c>
      <c r="AB94" s="184"/>
    </row>
    <row r="95" spans="1:28" s="176" customFormat="1" ht="12" x14ac:dyDescent="0.25">
      <c r="A95" s="188"/>
      <c r="B95" s="188">
        <v>93</v>
      </c>
      <c r="C95" s="178" t="str">
        <f>_xlfn.XLOOKUP($B95,Event_and_Consequence!$CL:$CL,Event_and_Consequence!B:B,"",0,1)</f>
        <v/>
      </c>
      <c r="D95" s="179" t="str">
        <f>IF($C95="","",_xlfn.XLOOKUP(C95,Facility_Information!B:B,Facility_Information!O:O,,0,1))</f>
        <v/>
      </c>
      <c r="E95" s="180" t="str">
        <f>IF($C95="","",_xlfn.XLOOKUP($B95,Event_and_Consequence!$CL:$CL,Event_and_Consequence!G:G,"",0,1))</f>
        <v/>
      </c>
      <c r="F95" s="181" t="str">
        <f>IF($C95="","",_xlfn.XLOOKUP($B95,Event_and_Consequence!$CL:$CL,Event_and_Consequence!H:H,"",0,1))</f>
        <v/>
      </c>
      <c r="G95" s="184"/>
      <c r="H95" s="184"/>
      <c r="I95" s="184"/>
      <c r="J95" s="179" t="str">
        <f>IF($C95="","",_xlfn.XLOOKUP($B95,Event_and_Consequence!$CL:$CL,Event_and_Consequence!I:I,"",0,1))</f>
        <v/>
      </c>
      <c r="K95" s="184"/>
      <c r="L95" s="179" t="str">
        <f>IF($C95="","",IF(_xlfn.XLOOKUP($B95,Event_and_Consequence!$CL:$CL,Event_and_Consequence!Y:Y,"",0,1)&lt;&gt;"",_xlfn.XLOOKUP($B95,Event_and_Consequence!$CL:$CL,Event_and_Consequence!Y:Y,"",0,1),""))</f>
        <v/>
      </c>
      <c r="M95" s="179" t="str">
        <f>IF($C95="","",IF(_xlfn.XLOOKUP($B95,Event_and_Consequence!$CL:$CL,Event_and_Consequence!Z:Z,"",0,1)&lt;&gt;"",_xlfn.XLOOKUP($B95,Event_and_Consequence!$CL:$CL,Event_and_Consequence!Z:Z,"",0,1),""))</f>
        <v/>
      </c>
      <c r="N95" s="179" t="str">
        <f>IF($C95="","",IF(_xlfn.XLOOKUP($B95,Event_and_Consequence!$CL:$CL,Event_and_Consequence!AA:AA,"",0,1)&lt;&gt;"",_xlfn.XLOOKUP($B95,Event_and_Consequence!$CL:$CL,Event_and_Consequence!AA:AA,"",0,1),""))</f>
        <v/>
      </c>
      <c r="O95" s="179" t="str">
        <f>IF($C95="","",IF(_xlfn.XLOOKUP($B95,Event_and_Consequence!$CL:$CL,Event_and_Consequence!AB:AB,"",0,1)&lt;&gt;"",_xlfn.XLOOKUP($B95,Event_and_Consequence!$CL:$CL,Event_and_Consequence!AB:AB,"",0,1),""))</f>
        <v/>
      </c>
      <c r="P95" s="184"/>
      <c r="Q95" s="184"/>
      <c r="R95" s="179" t="str">
        <f>IF($C95="","",IF(_xlfn.XLOOKUP($B95,Event_and_Consequence!$CL:$CL,Event_and_Consequence!AC:AC,"",0,1)&lt;&gt;"",_xlfn.XLOOKUP($B95,Event_and_Consequence!$CL:$CL,Event_and_Consequence!AC:AC,"",0,1),""))</f>
        <v/>
      </c>
      <c r="S95" s="179" t="str">
        <f>IF($C95="","",IF(_xlfn.XLOOKUP($B95,Event_and_Consequence!$CL:$CL,Event_and_Consequence!AD:AD,"",0,1)&lt;&gt;"",_xlfn.XLOOKUP($B95,Event_and_Consequence!$CL:$CL,Event_and_Consequence!AD:AD,"",0,1),""))</f>
        <v/>
      </c>
      <c r="T95" s="179" t="str">
        <f>IF($C95="","",IF(_xlfn.XLOOKUP($B95,Event_and_Consequence!$CL:$CL,Event_and_Consequence!AE:AE,"",0,1)&lt;&gt;"",_xlfn.XLOOKUP($B95,Event_and_Consequence!$CL:$CL,Event_and_Consequence!AE:AE,"",0,1),""))</f>
        <v/>
      </c>
      <c r="U95" s="179" t="str">
        <f>IF($C95="","",IF(_xlfn.XLOOKUP($B95,Event_and_Consequence!$CL:$CL,Event_and_Consequence!AF:AF,"",0,1)&lt;&gt;"",_xlfn.XLOOKUP($B95,Event_and_Consequence!$CL:$CL,Event_and_Consequence!AF:AF,"",0,1),""))</f>
        <v/>
      </c>
      <c r="V95" s="184"/>
      <c r="W95" s="184"/>
      <c r="X95" s="179" t="str">
        <f>IF($C95="","",IF(_xlfn.XLOOKUP($B95,Event_and_Consequence!$CL:$CL,Event_and_Consequence!AG:AG,"",0,1)&lt;&gt;"",_xlfn.XLOOKUP($B95,Event_and_Consequence!$CL:$CL,Event_and_Consequence!AG:AG,"",0,1),""))</f>
        <v/>
      </c>
      <c r="Y95" s="179" t="str">
        <f>IF($C95="","",IF(_xlfn.XLOOKUP($B95,Event_and_Consequence!$CL:$CL,Event_and_Consequence!AH:AH,"",0,1)&lt;&gt;"",_xlfn.XLOOKUP($B95,Event_and_Consequence!$CL:$CL,Event_and_Consequence!AH:AH,"",0,1),""))</f>
        <v/>
      </c>
      <c r="Z95" s="179" t="str">
        <f>IF($C95="","",IF(_xlfn.XLOOKUP($B95,Event_and_Consequence!$CL:$CL,Event_and_Consequence!AI:AI,"",0,1)&lt;&gt;"",_xlfn.XLOOKUP($B95,Event_and_Consequence!$CL:$CL,Event_and_Consequence!AI:AI,"",0,1),""))</f>
        <v/>
      </c>
      <c r="AA95" s="179" t="str">
        <f>IF($C95="","",IF(_xlfn.XLOOKUP($B95,Event_and_Consequence!$CL:$CL,Event_and_Consequence!AJ:AJ,"",0,1)&lt;&gt;"",_xlfn.XLOOKUP($B95,Event_and_Consequence!$CL:$CL,Event_and_Consequence!AJ:AJ,"",0,1),""))</f>
        <v/>
      </c>
      <c r="AB95" s="184"/>
    </row>
    <row r="96" spans="1:28" s="176" customFormat="1" ht="12" x14ac:dyDescent="0.25">
      <c r="A96" s="188"/>
      <c r="B96" s="188">
        <v>94</v>
      </c>
      <c r="C96" s="178" t="str">
        <f>_xlfn.XLOOKUP($B96,Event_and_Consequence!$CL:$CL,Event_and_Consequence!B:B,"",0,1)</f>
        <v/>
      </c>
      <c r="D96" s="179" t="str">
        <f>IF($C96="","",_xlfn.XLOOKUP(C96,Facility_Information!B:B,Facility_Information!O:O,,0,1))</f>
        <v/>
      </c>
      <c r="E96" s="180" t="str">
        <f>IF($C96="","",_xlfn.XLOOKUP($B96,Event_and_Consequence!$CL:$CL,Event_and_Consequence!G:G,"",0,1))</f>
        <v/>
      </c>
      <c r="F96" s="181" t="str">
        <f>IF($C96="","",_xlfn.XLOOKUP($B96,Event_and_Consequence!$CL:$CL,Event_and_Consequence!H:H,"",0,1))</f>
        <v/>
      </c>
      <c r="G96" s="184"/>
      <c r="H96" s="184"/>
      <c r="I96" s="184"/>
      <c r="J96" s="179" t="str">
        <f>IF($C96="","",_xlfn.XLOOKUP($B96,Event_and_Consequence!$CL:$CL,Event_and_Consequence!I:I,"",0,1))</f>
        <v/>
      </c>
      <c r="K96" s="184"/>
      <c r="L96" s="179" t="str">
        <f>IF($C96="","",IF(_xlfn.XLOOKUP($B96,Event_and_Consequence!$CL:$CL,Event_and_Consequence!Y:Y,"",0,1)&lt;&gt;"",_xlfn.XLOOKUP($B96,Event_and_Consequence!$CL:$CL,Event_and_Consequence!Y:Y,"",0,1),""))</f>
        <v/>
      </c>
      <c r="M96" s="179" t="str">
        <f>IF($C96="","",IF(_xlfn.XLOOKUP($B96,Event_and_Consequence!$CL:$CL,Event_and_Consequence!Z:Z,"",0,1)&lt;&gt;"",_xlfn.XLOOKUP($B96,Event_and_Consequence!$CL:$CL,Event_and_Consequence!Z:Z,"",0,1),""))</f>
        <v/>
      </c>
      <c r="N96" s="179" t="str">
        <f>IF($C96="","",IF(_xlfn.XLOOKUP($B96,Event_and_Consequence!$CL:$CL,Event_and_Consequence!AA:AA,"",0,1)&lt;&gt;"",_xlfn.XLOOKUP($B96,Event_and_Consequence!$CL:$CL,Event_and_Consequence!AA:AA,"",0,1),""))</f>
        <v/>
      </c>
      <c r="O96" s="179" t="str">
        <f>IF($C96="","",IF(_xlfn.XLOOKUP($B96,Event_and_Consequence!$CL:$CL,Event_and_Consequence!AB:AB,"",0,1)&lt;&gt;"",_xlfn.XLOOKUP($B96,Event_and_Consequence!$CL:$CL,Event_and_Consequence!AB:AB,"",0,1),""))</f>
        <v/>
      </c>
      <c r="P96" s="184"/>
      <c r="Q96" s="184"/>
      <c r="R96" s="179" t="str">
        <f>IF($C96="","",IF(_xlfn.XLOOKUP($B96,Event_and_Consequence!$CL:$CL,Event_and_Consequence!AC:AC,"",0,1)&lt;&gt;"",_xlfn.XLOOKUP($B96,Event_and_Consequence!$CL:$CL,Event_and_Consequence!AC:AC,"",0,1),""))</f>
        <v/>
      </c>
      <c r="S96" s="179" t="str">
        <f>IF($C96="","",IF(_xlfn.XLOOKUP($B96,Event_and_Consequence!$CL:$CL,Event_and_Consequence!AD:AD,"",0,1)&lt;&gt;"",_xlfn.XLOOKUP($B96,Event_and_Consequence!$CL:$CL,Event_and_Consequence!AD:AD,"",0,1),""))</f>
        <v/>
      </c>
      <c r="T96" s="179" t="str">
        <f>IF($C96="","",IF(_xlfn.XLOOKUP($B96,Event_and_Consequence!$CL:$CL,Event_and_Consequence!AE:AE,"",0,1)&lt;&gt;"",_xlfn.XLOOKUP($B96,Event_and_Consequence!$CL:$CL,Event_and_Consequence!AE:AE,"",0,1),""))</f>
        <v/>
      </c>
      <c r="U96" s="179" t="str">
        <f>IF($C96="","",IF(_xlfn.XLOOKUP($B96,Event_and_Consequence!$CL:$CL,Event_and_Consequence!AF:AF,"",0,1)&lt;&gt;"",_xlfn.XLOOKUP($B96,Event_and_Consequence!$CL:$CL,Event_and_Consequence!AF:AF,"",0,1),""))</f>
        <v/>
      </c>
      <c r="V96" s="184"/>
      <c r="W96" s="184"/>
      <c r="X96" s="179" t="str">
        <f>IF($C96="","",IF(_xlfn.XLOOKUP($B96,Event_and_Consequence!$CL:$CL,Event_and_Consequence!AG:AG,"",0,1)&lt;&gt;"",_xlfn.XLOOKUP($B96,Event_and_Consequence!$CL:$CL,Event_and_Consequence!AG:AG,"",0,1),""))</f>
        <v/>
      </c>
      <c r="Y96" s="179" t="str">
        <f>IF($C96="","",IF(_xlfn.XLOOKUP($B96,Event_and_Consequence!$CL:$CL,Event_and_Consequence!AH:AH,"",0,1)&lt;&gt;"",_xlfn.XLOOKUP($B96,Event_and_Consequence!$CL:$CL,Event_and_Consequence!AH:AH,"",0,1),""))</f>
        <v/>
      </c>
      <c r="Z96" s="179" t="str">
        <f>IF($C96="","",IF(_xlfn.XLOOKUP($B96,Event_and_Consequence!$CL:$CL,Event_and_Consequence!AI:AI,"",0,1)&lt;&gt;"",_xlfn.XLOOKUP($B96,Event_and_Consequence!$CL:$CL,Event_and_Consequence!AI:AI,"",0,1),""))</f>
        <v/>
      </c>
      <c r="AA96" s="179" t="str">
        <f>IF($C96="","",IF(_xlfn.XLOOKUP($B96,Event_and_Consequence!$CL:$CL,Event_and_Consequence!AJ:AJ,"",0,1)&lt;&gt;"",_xlfn.XLOOKUP($B96,Event_and_Consequence!$CL:$CL,Event_and_Consequence!AJ:AJ,"",0,1),""))</f>
        <v/>
      </c>
      <c r="AB96" s="184"/>
    </row>
    <row r="97" spans="1:28" s="176" customFormat="1" ht="12" x14ac:dyDescent="0.25">
      <c r="A97" s="188"/>
      <c r="B97" s="188">
        <v>95</v>
      </c>
      <c r="C97" s="178" t="str">
        <f>_xlfn.XLOOKUP($B97,Event_and_Consequence!$CL:$CL,Event_and_Consequence!B:B,"",0,1)</f>
        <v/>
      </c>
      <c r="D97" s="179" t="str">
        <f>IF($C97="","",_xlfn.XLOOKUP(C97,Facility_Information!B:B,Facility_Information!O:O,,0,1))</f>
        <v/>
      </c>
      <c r="E97" s="180" t="str">
        <f>IF($C97="","",_xlfn.XLOOKUP($B97,Event_and_Consequence!$CL:$CL,Event_and_Consequence!G:G,"",0,1))</f>
        <v/>
      </c>
      <c r="F97" s="181" t="str">
        <f>IF($C97="","",_xlfn.XLOOKUP($B97,Event_and_Consequence!$CL:$CL,Event_and_Consequence!H:H,"",0,1))</f>
        <v/>
      </c>
      <c r="G97" s="184"/>
      <c r="H97" s="184"/>
      <c r="I97" s="184"/>
      <c r="J97" s="179" t="str">
        <f>IF($C97="","",_xlfn.XLOOKUP($B97,Event_and_Consequence!$CL:$CL,Event_and_Consequence!I:I,"",0,1))</f>
        <v/>
      </c>
      <c r="K97" s="184"/>
      <c r="L97" s="179" t="str">
        <f>IF($C97="","",IF(_xlfn.XLOOKUP($B97,Event_and_Consequence!$CL:$CL,Event_and_Consequence!Y:Y,"",0,1)&lt;&gt;"",_xlfn.XLOOKUP($B97,Event_and_Consequence!$CL:$CL,Event_and_Consequence!Y:Y,"",0,1),""))</f>
        <v/>
      </c>
      <c r="M97" s="179" t="str">
        <f>IF($C97="","",IF(_xlfn.XLOOKUP($B97,Event_and_Consequence!$CL:$CL,Event_and_Consequence!Z:Z,"",0,1)&lt;&gt;"",_xlfn.XLOOKUP($B97,Event_and_Consequence!$CL:$CL,Event_and_Consequence!Z:Z,"",0,1),""))</f>
        <v/>
      </c>
      <c r="N97" s="179" t="str">
        <f>IF($C97="","",IF(_xlfn.XLOOKUP($B97,Event_and_Consequence!$CL:$CL,Event_and_Consequence!AA:AA,"",0,1)&lt;&gt;"",_xlfn.XLOOKUP($B97,Event_and_Consequence!$CL:$CL,Event_and_Consequence!AA:AA,"",0,1),""))</f>
        <v/>
      </c>
      <c r="O97" s="179" t="str">
        <f>IF($C97="","",IF(_xlfn.XLOOKUP($B97,Event_and_Consequence!$CL:$CL,Event_and_Consequence!AB:AB,"",0,1)&lt;&gt;"",_xlfn.XLOOKUP($B97,Event_and_Consequence!$CL:$CL,Event_and_Consequence!AB:AB,"",0,1),""))</f>
        <v/>
      </c>
      <c r="P97" s="184"/>
      <c r="Q97" s="184"/>
      <c r="R97" s="179" t="str">
        <f>IF($C97="","",IF(_xlfn.XLOOKUP($B97,Event_and_Consequence!$CL:$CL,Event_and_Consequence!AC:AC,"",0,1)&lt;&gt;"",_xlfn.XLOOKUP($B97,Event_and_Consequence!$CL:$CL,Event_and_Consequence!AC:AC,"",0,1),""))</f>
        <v/>
      </c>
      <c r="S97" s="179" t="str">
        <f>IF($C97="","",IF(_xlfn.XLOOKUP($B97,Event_and_Consequence!$CL:$CL,Event_and_Consequence!AD:AD,"",0,1)&lt;&gt;"",_xlfn.XLOOKUP($B97,Event_and_Consequence!$CL:$CL,Event_and_Consequence!AD:AD,"",0,1),""))</f>
        <v/>
      </c>
      <c r="T97" s="179" t="str">
        <f>IF($C97="","",IF(_xlfn.XLOOKUP($B97,Event_and_Consequence!$CL:$CL,Event_and_Consequence!AE:AE,"",0,1)&lt;&gt;"",_xlfn.XLOOKUP($B97,Event_and_Consequence!$CL:$CL,Event_and_Consequence!AE:AE,"",0,1),""))</f>
        <v/>
      </c>
      <c r="U97" s="179" t="str">
        <f>IF($C97="","",IF(_xlfn.XLOOKUP($B97,Event_and_Consequence!$CL:$CL,Event_and_Consequence!AF:AF,"",0,1)&lt;&gt;"",_xlfn.XLOOKUP($B97,Event_and_Consequence!$CL:$CL,Event_and_Consequence!AF:AF,"",0,1),""))</f>
        <v/>
      </c>
      <c r="V97" s="184"/>
      <c r="W97" s="184"/>
      <c r="X97" s="179" t="str">
        <f>IF($C97="","",IF(_xlfn.XLOOKUP($B97,Event_and_Consequence!$CL:$CL,Event_and_Consequence!AG:AG,"",0,1)&lt;&gt;"",_xlfn.XLOOKUP($B97,Event_and_Consequence!$CL:$CL,Event_and_Consequence!AG:AG,"",0,1),""))</f>
        <v/>
      </c>
      <c r="Y97" s="179" t="str">
        <f>IF($C97="","",IF(_xlfn.XLOOKUP($B97,Event_and_Consequence!$CL:$CL,Event_and_Consequence!AH:AH,"",0,1)&lt;&gt;"",_xlfn.XLOOKUP($B97,Event_and_Consequence!$CL:$CL,Event_and_Consequence!AH:AH,"",0,1),""))</f>
        <v/>
      </c>
      <c r="Z97" s="179" t="str">
        <f>IF($C97="","",IF(_xlfn.XLOOKUP($B97,Event_and_Consequence!$CL:$CL,Event_and_Consequence!AI:AI,"",0,1)&lt;&gt;"",_xlfn.XLOOKUP($B97,Event_and_Consequence!$CL:$CL,Event_and_Consequence!AI:AI,"",0,1),""))</f>
        <v/>
      </c>
      <c r="AA97" s="179" t="str">
        <f>IF($C97="","",IF(_xlfn.XLOOKUP($B97,Event_and_Consequence!$CL:$CL,Event_and_Consequence!AJ:AJ,"",0,1)&lt;&gt;"",_xlfn.XLOOKUP($B97,Event_and_Consequence!$CL:$CL,Event_and_Consequence!AJ:AJ,"",0,1),""))</f>
        <v/>
      </c>
      <c r="AB97" s="184"/>
    </row>
    <row r="98" spans="1:28" s="176" customFormat="1" ht="12" x14ac:dyDescent="0.25">
      <c r="A98" s="188"/>
      <c r="B98" s="188">
        <v>96</v>
      </c>
      <c r="C98" s="178" t="str">
        <f>_xlfn.XLOOKUP($B98,Event_and_Consequence!$CL:$CL,Event_and_Consequence!B:B,"",0,1)</f>
        <v/>
      </c>
      <c r="D98" s="179" t="str">
        <f>IF($C98="","",_xlfn.XLOOKUP(C98,Facility_Information!B:B,Facility_Information!O:O,,0,1))</f>
        <v/>
      </c>
      <c r="E98" s="180" t="str">
        <f>IF($C98="","",_xlfn.XLOOKUP($B98,Event_and_Consequence!$CL:$CL,Event_and_Consequence!G:G,"",0,1))</f>
        <v/>
      </c>
      <c r="F98" s="181" t="str">
        <f>IF($C98="","",_xlfn.XLOOKUP($B98,Event_and_Consequence!$CL:$CL,Event_and_Consequence!H:H,"",0,1))</f>
        <v/>
      </c>
      <c r="G98" s="184"/>
      <c r="H98" s="184"/>
      <c r="I98" s="184"/>
      <c r="J98" s="179" t="str">
        <f>IF($C98="","",_xlfn.XLOOKUP($B98,Event_and_Consequence!$CL:$CL,Event_and_Consequence!I:I,"",0,1))</f>
        <v/>
      </c>
      <c r="K98" s="184"/>
      <c r="L98" s="179" t="str">
        <f>IF($C98="","",IF(_xlfn.XLOOKUP($B98,Event_and_Consequence!$CL:$CL,Event_and_Consequence!Y:Y,"",0,1)&lt;&gt;"",_xlfn.XLOOKUP($B98,Event_and_Consequence!$CL:$CL,Event_and_Consequence!Y:Y,"",0,1),""))</f>
        <v/>
      </c>
      <c r="M98" s="179" t="str">
        <f>IF($C98="","",IF(_xlfn.XLOOKUP($B98,Event_and_Consequence!$CL:$CL,Event_and_Consequence!Z:Z,"",0,1)&lt;&gt;"",_xlfn.XLOOKUP($B98,Event_and_Consequence!$CL:$CL,Event_and_Consequence!Z:Z,"",0,1),""))</f>
        <v/>
      </c>
      <c r="N98" s="179" t="str">
        <f>IF($C98="","",IF(_xlfn.XLOOKUP($B98,Event_and_Consequence!$CL:$CL,Event_and_Consequence!AA:AA,"",0,1)&lt;&gt;"",_xlfn.XLOOKUP($B98,Event_and_Consequence!$CL:$CL,Event_and_Consequence!AA:AA,"",0,1),""))</f>
        <v/>
      </c>
      <c r="O98" s="179" t="str">
        <f>IF($C98="","",IF(_xlfn.XLOOKUP($B98,Event_and_Consequence!$CL:$CL,Event_and_Consequence!AB:AB,"",0,1)&lt;&gt;"",_xlfn.XLOOKUP($B98,Event_and_Consequence!$CL:$CL,Event_and_Consequence!AB:AB,"",0,1),""))</f>
        <v/>
      </c>
      <c r="P98" s="184"/>
      <c r="Q98" s="184"/>
      <c r="R98" s="179" t="str">
        <f>IF($C98="","",IF(_xlfn.XLOOKUP($B98,Event_and_Consequence!$CL:$CL,Event_and_Consequence!AC:AC,"",0,1)&lt;&gt;"",_xlfn.XLOOKUP($B98,Event_and_Consequence!$CL:$CL,Event_and_Consequence!AC:AC,"",0,1),""))</f>
        <v/>
      </c>
      <c r="S98" s="179" t="str">
        <f>IF($C98="","",IF(_xlfn.XLOOKUP($B98,Event_and_Consequence!$CL:$CL,Event_and_Consequence!AD:AD,"",0,1)&lt;&gt;"",_xlfn.XLOOKUP($B98,Event_and_Consequence!$CL:$CL,Event_and_Consequence!AD:AD,"",0,1),""))</f>
        <v/>
      </c>
      <c r="T98" s="179" t="str">
        <f>IF($C98="","",IF(_xlfn.XLOOKUP($B98,Event_and_Consequence!$CL:$CL,Event_and_Consequence!AE:AE,"",0,1)&lt;&gt;"",_xlfn.XLOOKUP($B98,Event_and_Consequence!$CL:$CL,Event_and_Consequence!AE:AE,"",0,1),""))</f>
        <v/>
      </c>
      <c r="U98" s="179" t="str">
        <f>IF($C98="","",IF(_xlfn.XLOOKUP($B98,Event_and_Consequence!$CL:$CL,Event_and_Consequence!AF:AF,"",0,1)&lt;&gt;"",_xlfn.XLOOKUP($B98,Event_and_Consequence!$CL:$CL,Event_and_Consequence!AF:AF,"",0,1),""))</f>
        <v/>
      </c>
      <c r="V98" s="184"/>
      <c r="W98" s="184"/>
      <c r="X98" s="179" t="str">
        <f>IF($C98="","",IF(_xlfn.XLOOKUP($B98,Event_and_Consequence!$CL:$CL,Event_and_Consequence!AG:AG,"",0,1)&lt;&gt;"",_xlfn.XLOOKUP($B98,Event_and_Consequence!$CL:$CL,Event_and_Consequence!AG:AG,"",0,1),""))</f>
        <v/>
      </c>
      <c r="Y98" s="179" t="str">
        <f>IF($C98="","",IF(_xlfn.XLOOKUP($B98,Event_and_Consequence!$CL:$CL,Event_and_Consequence!AH:AH,"",0,1)&lt;&gt;"",_xlfn.XLOOKUP($B98,Event_and_Consequence!$CL:$CL,Event_and_Consequence!AH:AH,"",0,1),""))</f>
        <v/>
      </c>
      <c r="Z98" s="179" t="str">
        <f>IF($C98="","",IF(_xlfn.XLOOKUP($B98,Event_and_Consequence!$CL:$CL,Event_and_Consequence!AI:AI,"",0,1)&lt;&gt;"",_xlfn.XLOOKUP($B98,Event_and_Consequence!$CL:$CL,Event_and_Consequence!AI:AI,"",0,1),""))</f>
        <v/>
      </c>
      <c r="AA98" s="179" t="str">
        <f>IF($C98="","",IF(_xlfn.XLOOKUP($B98,Event_and_Consequence!$CL:$CL,Event_and_Consequence!AJ:AJ,"",0,1)&lt;&gt;"",_xlfn.XLOOKUP($B98,Event_and_Consequence!$CL:$CL,Event_and_Consequence!AJ:AJ,"",0,1),""))</f>
        <v/>
      </c>
      <c r="AB98" s="184"/>
    </row>
    <row r="99" spans="1:28" s="176" customFormat="1" ht="12" x14ac:dyDescent="0.25">
      <c r="A99" s="188"/>
      <c r="B99" s="188">
        <v>97</v>
      </c>
      <c r="C99" s="178" t="str">
        <f>_xlfn.XLOOKUP($B99,Event_and_Consequence!$CL:$CL,Event_and_Consequence!B:B,"",0,1)</f>
        <v/>
      </c>
      <c r="D99" s="179" t="str">
        <f>IF($C99="","",_xlfn.XLOOKUP(C99,Facility_Information!B:B,Facility_Information!O:O,,0,1))</f>
        <v/>
      </c>
      <c r="E99" s="180" t="str">
        <f>IF($C99="","",_xlfn.XLOOKUP($B99,Event_and_Consequence!$CL:$CL,Event_and_Consequence!G:G,"",0,1))</f>
        <v/>
      </c>
      <c r="F99" s="181" t="str">
        <f>IF($C99="","",_xlfn.XLOOKUP($B99,Event_and_Consequence!$CL:$CL,Event_and_Consequence!H:H,"",0,1))</f>
        <v/>
      </c>
      <c r="G99" s="184"/>
      <c r="H99" s="184"/>
      <c r="I99" s="184"/>
      <c r="J99" s="179" t="str">
        <f>IF($C99="","",_xlfn.XLOOKUP($B99,Event_and_Consequence!$CL:$CL,Event_and_Consequence!I:I,"",0,1))</f>
        <v/>
      </c>
      <c r="K99" s="184"/>
      <c r="L99" s="179" t="str">
        <f>IF($C99="","",IF(_xlfn.XLOOKUP($B99,Event_and_Consequence!$CL:$CL,Event_and_Consequence!Y:Y,"",0,1)&lt;&gt;"",_xlfn.XLOOKUP($B99,Event_and_Consequence!$CL:$CL,Event_and_Consequence!Y:Y,"",0,1),""))</f>
        <v/>
      </c>
      <c r="M99" s="179" t="str">
        <f>IF($C99="","",IF(_xlfn.XLOOKUP($B99,Event_and_Consequence!$CL:$CL,Event_and_Consequence!Z:Z,"",0,1)&lt;&gt;"",_xlfn.XLOOKUP($B99,Event_and_Consequence!$CL:$CL,Event_and_Consequence!Z:Z,"",0,1),""))</f>
        <v/>
      </c>
      <c r="N99" s="179" t="str">
        <f>IF($C99="","",IF(_xlfn.XLOOKUP($B99,Event_and_Consequence!$CL:$CL,Event_and_Consequence!AA:AA,"",0,1)&lt;&gt;"",_xlfn.XLOOKUP($B99,Event_and_Consequence!$CL:$CL,Event_and_Consequence!AA:AA,"",0,1),""))</f>
        <v/>
      </c>
      <c r="O99" s="179" t="str">
        <f>IF($C99="","",IF(_xlfn.XLOOKUP($B99,Event_and_Consequence!$CL:$CL,Event_and_Consequence!AB:AB,"",0,1)&lt;&gt;"",_xlfn.XLOOKUP($B99,Event_and_Consequence!$CL:$CL,Event_and_Consequence!AB:AB,"",0,1),""))</f>
        <v/>
      </c>
      <c r="P99" s="184"/>
      <c r="Q99" s="184"/>
      <c r="R99" s="179" t="str">
        <f>IF($C99="","",IF(_xlfn.XLOOKUP($B99,Event_and_Consequence!$CL:$CL,Event_and_Consequence!AC:AC,"",0,1)&lt;&gt;"",_xlfn.XLOOKUP($B99,Event_and_Consequence!$CL:$CL,Event_and_Consequence!AC:AC,"",0,1),""))</f>
        <v/>
      </c>
      <c r="S99" s="179" t="str">
        <f>IF($C99="","",IF(_xlfn.XLOOKUP($B99,Event_and_Consequence!$CL:$CL,Event_and_Consequence!AD:AD,"",0,1)&lt;&gt;"",_xlfn.XLOOKUP($B99,Event_and_Consequence!$CL:$CL,Event_and_Consequence!AD:AD,"",0,1),""))</f>
        <v/>
      </c>
      <c r="T99" s="179" t="str">
        <f>IF($C99="","",IF(_xlfn.XLOOKUP($B99,Event_and_Consequence!$CL:$CL,Event_and_Consequence!AE:AE,"",0,1)&lt;&gt;"",_xlfn.XLOOKUP($B99,Event_and_Consequence!$CL:$CL,Event_and_Consequence!AE:AE,"",0,1),""))</f>
        <v/>
      </c>
      <c r="U99" s="179" t="str">
        <f>IF($C99="","",IF(_xlfn.XLOOKUP($B99,Event_and_Consequence!$CL:$CL,Event_and_Consequence!AF:AF,"",0,1)&lt;&gt;"",_xlfn.XLOOKUP($B99,Event_and_Consequence!$CL:$CL,Event_and_Consequence!AF:AF,"",0,1),""))</f>
        <v/>
      </c>
      <c r="V99" s="184"/>
      <c r="W99" s="184"/>
      <c r="X99" s="179" t="str">
        <f>IF($C99="","",IF(_xlfn.XLOOKUP($B99,Event_and_Consequence!$CL:$CL,Event_and_Consequence!AG:AG,"",0,1)&lt;&gt;"",_xlfn.XLOOKUP($B99,Event_and_Consequence!$CL:$CL,Event_and_Consequence!AG:AG,"",0,1),""))</f>
        <v/>
      </c>
      <c r="Y99" s="179" t="str">
        <f>IF($C99="","",IF(_xlfn.XLOOKUP($B99,Event_and_Consequence!$CL:$CL,Event_and_Consequence!AH:AH,"",0,1)&lt;&gt;"",_xlfn.XLOOKUP($B99,Event_and_Consequence!$CL:$CL,Event_and_Consequence!AH:AH,"",0,1),""))</f>
        <v/>
      </c>
      <c r="Z99" s="179" t="str">
        <f>IF($C99="","",IF(_xlfn.XLOOKUP($B99,Event_and_Consequence!$CL:$CL,Event_and_Consequence!AI:AI,"",0,1)&lt;&gt;"",_xlfn.XLOOKUP($B99,Event_and_Consequence!$CL:$CL,Event_and_Consequence!AI:AI,"",0,1),""))</f>
        <v/>
      </c>
      <c r="AA99" s="179" t="str">
        <f>IF($C99="","",IF(_xlfn.XLOOKUP($B99,Event_and_Consequence!$CL:$CL,Event_and_Consequence!AJ:AJ,"",0,1)&lt;&gt;"",_xlfn.XLOOKUP($B99,Event_and_Consequence!$CL:$CL,Event_and_Consequence!AJ:AJ,"",0,1),""))</f>
        <v/>
      </c>
      <c r="AB99" s="184"/>
    </row>
    <row r="100" spans="1:28" s="176" customFormat="1" ht="12" x14ac:dyDescent="0.25">
      <c r="A100" s="188"/>
      <c r="B100" s="188">
        <v>98</v>
      </c>
      <c r="C100" s="178" t="str">
        <f>_xlfn.XLOOKUP($B100,Event_and_Consequence!$CL:$CL,Event_and_Consequence!B:B,"",0,1)</f>
        <v/>
      </c>
      <c r="D100" s="179" t="str">
        <f>IF($C100="","",_xlfn.XLOOKUP(C100,Facility_Information!B:B,Facility_Information!O:O,,0,1))</f>
        <v/>
      </c>
      <c r="E100" s="180" t="str">
        <f>IF($C100="","",_xlfn.XLOOKUP($B100,Event_and_Consequence!$CL:$CL,Event_and_Consequence!G:G,"",0,1))</f>
        <v/>
      </c>
      <c r="F100" s="181" t="str">
        <f>IF($C100="","",_xlfn.XLOOKUP($B100,Event_and_Consequence!$CL:$CL,Event_and_Consequence!H:H,"",0,1))</f>
        <v/>
      </c>
      <c r="G100" s="184"/>
      <c r="H100" s="184"/>
      <c r="I100" s="184"/>
      <c r="J100" s="179" t="str">
        <f>IF($C100="","",_xlfn.XLOOKUP($B100,Event_and_Consequence!$CL:$CL,Event_and_Consequence!I:I,"",0,1))</f>
        <v/>
      </c>
      <c r="K100" s="184"/>
      <c r="L100" s="179" t="str">
        <f>IF($C100="","",IF(_xlfn.XLOOKUP($B100,Event_and_Consequence!$CL:$CL,Event_and_Consequence!Y:Y,"",0,1)&lt;&gt;"",_xlfn.XLOOKUP($B100,Event_and_Consequence!$CL:$CL,Event_and_Consequence!Y:Y,"",0,1),""))</f>
        <v/>
      </c>
      <c r="M100" s="179" t="str">
        <f>IF($C100="","",IF(_xlfn.XLOOKUP($B100,Event_and_Consequence!$CL:$CL,Event_and_Consequence!Z:Z,"",0,1)&lt;&gt;"",_xlfn.XLOOKUP($B100,Event_and_Consequence!$CL:$CL,Event_and_Consequence!Z:Z,"",0,1),""))</f>
        <v/>
      </c>
      <c r="N100" s="179" t="str">
        <f>IF($C100="","",IF(_xlfn.XLOOKUP($B100,Event_and_Consequence!$CL:$CL,Event_and_Consequence!AA:AA,"",0,1)&lt;&gt;"",_xlfn.XLOOKUP($B100,Event_and_Consequence!$CL:$CL,Event_and_Consequence!AA:AA,"",0,1),""))</f>
        <v/>
      </c>
      <c r="O100" s="179" t="str">
        <f>IF($C100="","",IF(_xlfn.XLOOKUP($B100,Event_and_Consequence!$CL:$CL,Event_and_Consequence!AB:AB,"",0,1)&lt;&gt;"",_xlfn.XLOOKUP($B100,Event_and_Consequence!$CL:$CL,Event_and_Consequence!AB:AB,"",0,1),""))</f>
        <v/>
      </c>
      <c r="P100" s="184"/>
      <c r="Q100" s="184"/>
      <c r="R100" s="179" t="str">
        <f>IF($C100="","",IF(_xlfn.XLOOKUP($B100,Event_and_Consequence!$CL:$CL,Event_and_Consequence!AC:AC,"",0,1)&lt;&gt;"",_xlfn.XLOOKUP($B100,Event_and_Consequence!$CL:$CL,Event_and_Consequence!AC:AC,"",0,1),""))</f>
        <v/>
      </c>
      <c r="S100" s="179" t="str">
        <f>IF($C100="","",IF(_xlfn.XLOOKUP($B100,Event_and_Consequence!$CL:$CL,Event_and_Consequence!AD:AD,"",0,1)&lt;&gt;"",_xlfn.XLOOKUP($B100,Event_and_Consequence!$CL:$CL,Event_and_Consequence!AD:AD,"",0,1),""))</f>
        <v/>
      </c>
      <c r="T100" s="179" t="str">
        <f>IF($C100="","",IF(_xlfn.XLOOKUP($B100,Event_and_Consequence!$CL:$CL,Event_and_Consequence!AE:AE,"",0,1)&lt;&gt;"",_xlfn.XLOOKUP($B100,Event_and_Consequence!$CL:$CL,Event_and_Consequence!AE:AE,"",0,1),""))</f>
        <v/>
      </c>
      <c r="U100" s="179" t="str">
        <f>IF($C100="","",IF(_xlfn.XLOOKUP($B100,Event_and_Consequence!$CL:$CL,Event_and_Consequence!AF:AF,"",0,1)&lt;&gt;"",_xlfn.XLOOKUP($B100,Event_and_Consequence!$CL:$CL,Event_and_Consequence!AF:AF,"",0,1),""))</f>
        <v/>
      </c>
      <c r="V100" s="184"/>
      <c r="W100" s="184"/>
      <c r="X100" s="179" t="str">
        <f>IF($C100="","",IF(_xlfn.XLOOKUP($B100,Event_and_Consequence!$CL:$CL,Event_and_Consequence!AG:AG,"",0,1)&lt;&gt;"",_xlfn.XLOOKUP($B100,Event_and_Consequence!$CL:$CL,Event_and_Consequence!AG:AG,"",0,1),""))</f>
        <v/>
      </c>
      <c r="Y100" s="179" t="str">
        <f>IF($C100="","",IF(_xlfn.XLOOKUP($B100,Event_and_Consequence!$CL:$CL,Event_and_Consequence!AH:AH,"",0,1)&lt;&gt;"",_xlfn.XLOOKUP($B100,Event_and_Consequence!$CL:$CL,Event_and_Consequence!AH:AH,"",0,1),""))</f>
        <v/>
      </c>
      <c r="Z100" s="179" t="str">
        <f>IF($C100="","",IF(_xlfn.XLOOKUP($B100,Event_and_Consequence!$CL:$CL,Event_and_Consequence!AI:AI,"",0,1)&lt;&gt;"",_xlfn.XLOOKUP($B100,Event_and_Consequence!$CL:$CL,Event_and_Consequence!AI:AI,"",0,1),""))</f>
        <v/>
      </c>
      <c r="AA100" s="179" t="str">
        <f>IF($C100="","",IF(_xlfn.XLOOKUP($B100,Event_and_Consequence!$CL:$CL,Event_and_Consequence!AJ:AJ,"",0,1)&lt;&gt;"",_xlfn.XLOOKUP($B100,Event_and_Consequence!$CL:$CL,Event_and_Consequence!AJ:AJ,"",0,1),""))</f>
        <v/>
      </c>
      <c r="AB100" s="184"/>
    </row>
    <row r="101" spans="1:28" s="176" customFormat="1" ht="12" x14ac:dyDescent="0.25">
      <c r="A101" s="188"/>
      <c r="B101" s="188">
        <v>99</v>
      </c>
      <c r="C101" s="178" t="str">
        <f>_xlfn.XLOOKUP($B101,Event_and_Consequence!$CL:$CL,Event_and_Consequence!B:B,"",0,1)</f>
        <v/>
      </c>
      <c r="D101" s="179" t="str">
        <f>IF($C101="","",_xlfn.XLOOKUP(C101,Facility_Information!B:B,Facility_Information!O:O,,0,1))</f>
        <v/>
      </c>
      <c r="E101" s="180" t="str">
        <f>IF($C101="","",_xlfn.XLOOKUP($B101,Event_and_Consequence!$CL:$CL,Event_and_Consequence!G:G,"",0,1))</f>
        <v/>
      </c>
      <c r="F101" s="181" t="str">
        <f>IF($C101="","",_xlfn.XLOOKUP($B101,Event_and_Consequence!$CL:$CL,Event_and_Consequence!H:H,"",0,1))</f>
        <v/>
      </c>
      <c r="G101" s="184"/>
      <c r="H101" s="184"/>
      <c r="I101" s="184"/>
      <c r="J101" s="179" t="str">
        <f>IF($C101="","",_xlfn.XLOOKUP($B101,Event_and_Consequence!$CL:$CL,Event_and_Consequence!I:I,"",0,1))</f>
        <v/>
      </c>
      <c r="K101" s="184"/>
      <c r="L101" s="179" t="str">
        <f>IF($C101="","",IF(_xlfn.XLOOKUP($B101,Event_and_Consequence!$CL:$CL,Event_and_Consequence!Y:Y,"",0,1)&lt;&gt;"",_xlfn.XLOOKUP($B101,Event_and_Consequence!$CL:$CL,Event_and_Consequence!Y:Y,"",0,1),""))</f>
        <v/>
      </c>
      <c r="M101" s="179" t="str">
        <f>IF($C101="","",IF(_xlfn.XLOOKUP($B101,Event_and_Consequence!$CL:$CL,Event_and_Consequence!Z:Z,"",0,1)&lt;&gt;"",_xlfn.XLOOKUP($B101,Event_and_Consequence!$CL:$CL,Event_and_Consequence!Z:Z,"",0,1),""))</f>
        <v/>
      </c>
      <c r="N101" s="179" t="str">
        <f>IF($C101="","",IF(_xlfn.XLOOKUP($B101,Event_and_Consequence!$CL:$CL,Event_and_Consequence!AA:AA,"",0,1)&lt;&gt;"",_xlfn.XLOOKUP($B101,Event_and_Consequence!$CL:$CL,Event_and_Consequence!AA:AA,"",0,1),""))</f>
        <v/>
      </c>
      <c r="O101" s="179" t="str">
        <f>IF($C101="","",IF(_xlfn.XLOOKUP($B101,Event_and_Consequence!$CL:$CL,Event_and_Consequence!AB:AB,"",0,1)&lt;&gt;"",_xlfn.XLOOKUP($B101,Event_and_Consequence!$CL:$CL,Event_and_Consequence!AB:AB,"",0,1),""))</f>
        <v/>
      </c>
      <c r="P101" s="184"/>
      <c r="Q101" s="184"/>
      <c r="R101" s="179" t="str">
        <f>IF($C101="","",IF(_xlfn.XLOOKUP($B101,Event_and_Consequence!$CL:$CL,Event_and_Consequence!AC:AC,"",0,1)&lt;&gt;"",_xlfn.XLOOKUP($B101,Event_and_Consequence!$CL:$CL,Event_and_Consequence!AC:AC,"",0,1),""))</f>
        <v/>
      </c>
      <c r="S101" s="179" t="str">
        <f>IF($C101="","",IF(_xlfn.XLOOKUP($B101,Event_and_Consequence!$CL:$CL,Event_and_Consequence!AD:AD,"",0,1)&lt;&gt;"",_xlfn.XLOOKUP($B101,Event_and_Consequence!$CL:$CL,Event_and_Consequence!AD:AD,"",0,1),""))</f>
        <v/>
      </c>
      <c r="T101" s="179" t="str">
        <f>IF($C101="","",IF(_xlfn.XLOOKUP($B101,Event_and_Consequence!$CL:$CL,Event_and_Consequence!AE:AE,"",0,1)&lt;&gt;"",_xlfn.XLOOKUP($B101,Event_and_Consequence!$CL:$CL,Event_and_Consequence!AE:AE,"",0,1),""))</f>
        <v/>
      </c>
      <c r="U101" s="179" t="str">
        <f>IF($C101="","",IF(_xlfn.XLOOKUP($B101,Event_and_Consequence!$CL:$CL,Event_and_Consequence!AF:AF,"",0,1)&lt;&gt;"",_xlfn.XLOOKUP($B101,Event_and_Consequence!$CL:$CL,Event_and_Consequence!AF:AF,"",0,1),""))</f>
        <v/>
      </c>
      <c r="V101" s="184"/>
      <c r="W101" s="184"/>
      <c r="X101" s="179" t="str">
        <f>IF($C101="","",IF(_xlfn.XLOOKUP($B101,Event_and_Consequence!$CL:$CL,Event_and_Consequence!AG:AG,"",0,1)&lt;&gt;"",_xlfn.XLOOKUP($B101,Event_and_Consequence!$CL:$CL,Event_and_Consequence!AG:AG,"",0,1),""))</f>
        <v/>
      </c>
      <c r="Y101" s="179" t="str">
        <f>IF($C101="","",IF(_xlfn.XLOOKUP($B101,Event_and_Consequence!$CL:$CL,Event_and_Consequence!AH:AH,"",0,1)&lt;&gt;"",_xlfn.XLOOKUP($B101,Event_and_Consequence!$CL:$CL,Event_and_Consequence!AH:AH,"",0,1),""))</f>
        <v/>
      </c>
      <c r="Z101" s="179" t="str">
        <f>IF($C101="","",IF(_xlfn.XLOOKUP($B101,Event_and_Consequence!$CL:$CL,Event_and_Consequence!AI:AI,"",0,1)&lt;&gt;"",_xlfn.XLOOKUP($B101,Event_and_Consequence!$CL:$CL,Event_and_Consequence!AI:AI,"",0,1),""))</f>
        <v/>
      </c>
      <c r="AA101" s="179" t="str">
        <f>IF($C101="","",IF(_xlfn.XLOOKUP($B101,Event_and_Consequence!$CL:$CL,Event_and_Consequence!AJ:AJ,"",0,1)&lt;&gt;"",_xlfn.XLOOKUP($B101,Event_and_Consequence!$CL:$CL,Event_and_Consequence!AJ:AJ,"",0,1),""))</f>
        <v/>
      </c>
      <c r="AB101" s="184"/>
    </row>
    <row r="102" spans="1:28" s="176" customFormat="1" ht="12" x14ac:dyDescent="0.25">
      <c r="A102" s="188"/>
      <c r="B102" s="188">
        <v>100</v>
      </c>
      <c r="C102" s="178" t="str">
        <f>_xlfn.XLOOKUP($B102,Event_and_Consequence!$CL:$CL,Event_and_Consequence!B:B,"",0,1)</f>
        <v/>
      </c>
      <c r="D102" s="179" t="str">
        <f>IF($C102="","",_xlfn.XLOOKUP(C102,Facility_Information!B:B,Facility_Information!O:O,,0,1))</f>
        <v/>
      </c>
      <c r="E102" s="180" t="str">
        <f>IF($C102="","",_xlfn.XLOOKUP($B102,Event_and_Consequence!$CL:$CL,Event_and_Consequence!G:G,"",0,1))</f>
        <v/>
      </c>
      <c r="F102" s="181" t="str">
        <f>IF($C102="","",_xlfn.XLOOKUP($B102,Event_and_Consequence!$CL:$CL,Event_and_Consequence!H:H,"",0,1))</f>
        <v/>
      </c>
      <c r="G102" s="184"/>
      <c r="H102" s="184"/>
      <c r="I102" s="184"/>
      <c r="J102" s="179" t="str">
        <f>IF($C102="","",_xlfn.XLOOKUP($B102,Event_and_Consequence!$CL:$CL,Event_and_Consequence!I:I,"",0,1))</f>
        <v/>
      </c>
      <c r="K102" s="184"/>
      <c r="L102" s="179" t="str">
        <f>IF($C102="","",IF(_xlfn.XLOOKUP($B102,Event_and_Consequence!$CL:$CL,Event_and_Consequence!Y:Y,"",0,1)&lt;&gt;"",_xlfn.XLOOKUP($B102,Event_and_Consequence!$CL:$CL,Event_and_Consequence!Y:Y,"",0,1),""))</f>
        <v/>
      </c>
      <c r="M102" s="179" t="str">
        <f>IF($C102="","",IF(_xlfn.XLOOKUP($B102,Event_and_Consequence!$CL:$CL,Event_and_Consequence!Z:Z,"",0,1)&lt;&gt;"",_xlfn.XLOOKUP($B102,Event_and_Consequence!$CL:$CL,Event_and_Consequence!Z:Z,"",0,1),""))</f>
        <v/>
      </c>
      <c r="N102" s="179" t="str">
        <f>IF($C102="","",IF(_xlfn.XLOOKUP($B102,Event_and_Consequence!$CL:$CL,Event_and_Consequence!AA:AA,"",0,1)&lt;&gt;"",_xlfn.XLOOKUP($B102,Event_and_Consequence!$CL:$CL,Event_and_Consequence!AA:AA,"",0,1),""))</f>
        <v/>
      </c>
      <c r="O102" s="179" t="str">
        <f>IF($C102="","",IF(_xlfn.XLOOKUP($B102,Event_and_Consequence!$CL:$CL,Event_and_Consequence!AB:AB,"",0,1)&lt;&gt;"",_xlfn.XLOOKUP($B102,Event_and_Consequence!$CL:$CL,Event_and_Consequence!AB:AB,"",0,1),""))</f>
        <v/>
      </c>
      <c r="P102" s="184"/>
      <c r="Q102" s="184"/>
      <c r="R102" s="179" t="str">
        <f>IF($C102="","",IF(_xlfn.XLOOKUP($B102,Event_and_Consequence!$CL:$CL,Event_and_Consequence!AC:AC,"",0,1)&lt;&gt;"",_xlfn.XLOOKUP($B102,Event_and_Consequence!$CL:$CL,Event_and_Consequence!AC:AC,"",0,1),""))</f>
        <v/>
      </c>
      <c r="S102" s="179" t="str">
        <f>IF($C102="","",IF(_xlfn.XLOOKUP($B102,Event_and_Consequence!$CL:$CL,Event_and_Consequence!AD:AD,"",0,1)&lt;&gt;"",_xlfn.XLOOKUP($B102,Event_and_Consequence!$CL:$CL,Event_and_Consequence!AD:AD,"",0,1),""))</f>
        <v/>
      </c>
      <c r="T102" s="179" t="str">
        <f>IF($C102="","",IF(_xlfn.XLOOKUP($B102,Event_and_Consequence!$CL:$CL,Event_and_Consequence!AE:AE,"",0,1)&lt;&gt;"",_xlfn.XLOOKUP($B102,Event_and_Consequence!$CL:$CL,Event_and_Consequence!AE:AE,"",0,1),""))</f>
        <v/>
      </c>
      <c r="U102" s="179" t="str">
        <f>IF($C102="","",IF(_xlfn.XLOOKUP($B102,Event_and_Consequence!$CL:$CL,Event_and_Consequence!AF:AF,"",0,1)&lt;&gt;"",_xlfn.XLOOKUP($B102,Event_and_Consequence!$CL:$CL,Event_and_Consequence!AF:AF,"",0,1),""))</f>
        <v/>
      </c>
      <c r="V102" s="184"/>
      <c r="W102" s="184"/>
      <c r="X102" s="179" t="str">
        <f>IF($C102="","",IF(_xlfn.XLOOKUP($B102,Event_and_Consequence!$CL:$CL,Event_and_Consequence!AG:AG,"",0,1)&lt;&gt;"",_xlfn.XLOOKUP($B102,Event_and_Consequence!$CL:$CL,Event_and_Consequence!AG:AG,"",0,1),""))</f>
        <v/>
      </c>
      <c r="Y102" s="179" t="str">
        <f>IF($C102="","",IF(_xlfn.XLOOKUP($B102,Event_and_Consequence!$CL:$CL,Event_and_Consequence!AH:AH,"",0,1)&lt;&gt;"",_xlfn.XLOOKUP($B102,Event_and_Consequence!$CL:$CL,Event_and_Consequence!AH:AH,"",0,1),""))</f>
        <v/>
      </c>
      <c r="Z102" s="179" t="str">
        <f>IF($C102="","",IF(_xlfn.XLOOKUP($B102,Event_and_Consequence!$CL:$CL,Event_and_Consequence!AI:AI,"",0,1)&lt;&gt;"",_xlfn.XLOOKUP($B102,Event_and_Consequence!$CL:$CL,Event_and_Consequence!AI:AI,"",0,1),""))</f>
        <v/>
      </c>
      <c r="AA102" s="179" t="str">
        <f>IF($C102="","",IF(_xlfn.XLOOKUP($B102,Event_and_Consequence!$CL:$CL,Event_and_Consequence!AJ:AJ,"",0,1)&lt;&gt;"",_xlfn.XLOOKUP($B102,Event_and_Consequence!$CL:$CL,Event_and_Consequence!AJ:AJ,"",0,1),""))</f>
        <v/>
      </c>
      <c r="AB102" s="184"/>
    </row>
    <row r="103" spans="1:28" s="176" customFormat="1" ht="12" x14ac:dyDescent="0.25">
      <c r="A103" s="188"/>
      <c r="B103" s="188">
        <v>101</v>
      </c>
      <c r="C103" s="178" t="str">
        <f>_xlfn.XLOOKUP($B103,Event_and_Consequence!$CL:$CL,Event_and_Consequence!B:B,"",0,1)</f>
        <v/>
      </c>
      <c r="D103" s="179" t="str">
        <f>IF($C103="","",_xlfn.XLOOKUP(C103,Facility_Information!B:B,Facility_Information!O:O,,0,1))</f>
        <v/>
      </c>
      <c r="E103" s="180" t="str">
        <f>IF($C103="","",_xlfn.XLOOKUP($B103,Event_and_Consequence!$CL:$CL,Event_and_Consequence!G:G,"",0,1))</f>
        <v/>
      </c>
      <c r="F103" s="181" t="str">
        <f>IF($C103="","",_xlfn.XLOOKUP($B103,Event_and_Consequence!$CL:$CL,Event_and_Consequence!H:H,"",0,1))</f>
        <v/>
      </c>
      <c r="G103" s="184"/>
      <c r="H103" s="184"/>
      <c r="I103" s="184"/>
      <c r="J103" s="179" t="str">
        <f>IF($C103="","",_xlfn.XLOOKUP($B103,Event_and_Consequence!$CL:$CL,Event_and_Consequence!I:I,"",0,1))</f>
        <v/>
      </c>
      <c r="K103" s="184"/>
      <c r="L103" s="179" t="str">
        <f>IF($C103="","",IF(_xlfn.XLOOKUP($B103,Event_and_Consequence!$CL:$CL,Event_and_Consequence!Y:Y,"",0,1)&lt;&gt;"",_xlfn.XLOOKUP($B103,Event_and_Consequence!$CL:$CL,Event_and_Consequence!Y:Y,"",0,1),""))</f>
        <v/>
      </c>
      <c r="M103" s="179" t="str">
        <f>IF($C103="","",IF(_xlfn.XLOOKUP($B103,Event_and_Consequence!$CL:$CL,Event_and_Consequence!Z:Z,"",0,1)&lt;&gt;"",_xlfn.XLOOKUP($B103,Event_and_Consequence!$CL:$CL,Event_and_Consequence!Z:Z,"",0,1),""))</f>
        <v/>
      </c>
      <c r="N103" s="179" t="str">
        <f>IF($C103="","",IF(_xlfn.XLOOKUP($B103,Event_and_Consequence!$CL:$CL,Event_and_Consequence!AA:AA,"",0,1)&lt;&gt;"",_xlfn.XLOOKUP($B103,Event_and_Consequence!$CL:$CL,Event_and_Consequence!AA:AA,"",0,1),""))</f>
        <v/>
      </c>
      <c r="O103" s="179" t="str">
        <f>IF($C103="","",IF(_xlfn.XLOOKUP($B103,Event_and_Consequence!$CL:$CL,Event_and_Consequence!AB:AB,"",0,1)&lt;&gt;"",_xlfn.XLOOKUP($B103,Event_and_Consequence!$CL:$CL,Event_and_Consequence!AB:AB,"",0,1),""))</f>
        <v/>
      </c>
      <c r="P103" s="184"/>
      <c r="Q103" s="184"/>
      <c r="R103" s="179" t="str">
        <f>IF($C103="","",IF(_xlfn.XLOOKUP($B103,Event_and_Consequence!$CL:$CL,Event_and_Consequence!AC:AC,"",0,1)&lt;&gt;"",_xlfn.XLOOKUP($B103,Event_and_Consequence!$CL:$CL,Event_and_Consequence!AC:AC,"",0,1),""))</f>
        <v/>
      </c>
      <c r="S103" s="179" t="str">
        <f>IF($C103="","",IF(_xlfn.XLOOKUP($B103,Event_and_Consequence!$CL:$CL,Event_and_Consequence!AD:AD,"",0,1)&lt;&gt;"",_xlfn.XLOOKUP($B103,Event_and_Consequence!$CL:$CL,Event_and_Consequence!AD:AD,"",0,1),""))</f>
        <v/>
      </c>
      <c r="T103" s="179" t="str">
        <f>IF($C103="","",IF(_xlfn.XLOOKUP($B103,Event_and_Consequence!$CL:$CL,Event_and_Consequence!AE:AE,"",0,1)&lt;&gt;"",_xlfn.XLOOKUP($B103,Event_and_Consequence!$CL:$CL,Event_and_Consequence!AE:AE,"",0,1),""))</f>
        <v/>
      </c>
      <c r="U103" s="179" t="str">
        <f>IF($C103="","",IF(_xlfn.XLOOKUP($B103,Event_and_Consequence!$CL:$CL,Event_and_Consequence!AF:AF,"",0,1)&lt;&gt;"",_xlfn.XLOOKUP($B103,Event_and_Consequence!$CL:$CL,Event_and_Consequence!AF:AF,"",0,1),""))</f>
        <v/>
      </c>
      <c r="V103" s="184"/>
      <c r="W103" s="184"/>
      <c r="X103" s="179" t="str">
        <f>IF($C103="","",IF(_xlfn.XLOOKUP($B103,Event_and_Consequence!$CL:$CL,Event_and_Consequence!AG:AG,"",0,1)&lt;&gt;"",_xlfn.XLOOKUP($B103,Event_and_Consequence!$CL:$CL,Event_and_Consequence!AG:AG,"",0,1),""))</f>
        <v/>
      </c>
      <c r="Y103" s="179" t="str">
        <f>IF($C103="","",IF(_xlfn.XLOOKUP($B103,Event_and_Consequence!$CL:$CL,Event_and_Consequence!AH:AH,"",0,1)&lt;&gt;"",_xlfn.XLOOKUP($B103,Event_and_Consequence!$CL:$CL,Event_and_Consequence!AH:AH,"",0,1),""))</f>
        <v/>
      </c>
      <c r="Z103" s="179" t="str">
        <f>IF($C103="","",IF(_xlfn.XLOOKUP($B103,Event_and_Consequence!$CL:$CL,Event_and_Consequence!AI:AI,"",0,1)&lt;&gt;"",_xlfn.XLOOKUP($B103,Event_and_Consequence!$CL:$CL,Event_and_Consequence!AI:AI,"",0,1),""))</f>
        <v/>
      </c>
      <c r="AA103" s="179" t="str">
        <f>IF($C103="","",IF(_xlfn.XLOOKUP($B103,Event_and_Consequence!$CL:$CL,Event_and_Consequence!AJ:AJ,"",0,1)&lt;&gt;"",_xlfn.XLOOKUP($B103,Event_and_Consequence!$CL:$CL,Event_and_Consequence!AJ:AJ,"",0,1),""))</f>
        <v/>
      </c>
      <c r="AB103" s="184"/>
    </row>
    <row r="104" spans="1:28" s="176" customFormat="1" ht="12" x14ac:dyDescent="0.25">
      <c r="A104" s="188"/>
      <c r="B104" s="188">
        <v>102</v>
      </c>
      <c r="C104" s="178" t="str">
        <f>_xlfn.XLOOKUP($B104,Event_and_Consequence!$CL:$CL,Event_and_Consequence!B:B,"",0,1)</f>
        <v/>
      </c>
      <c r="D104" s="179" t="str">
        <f>IF($C104="","",_xlfn.XLOOKUP(C104,Facility_Information!B:B,Facility_Information!O:O,,0,1))</f>
        <v/>
      </c>
      <c r="E104" s="180" t="str">
        <f>IF($C104="","",_xlfn.XLOOKUP($B104,Event_and_Consequence!$CL:$CL,Event_and_Consequence!G:G,"",0,1))</f>
        <v/>
      </c>
      <c r="F104" s="181" t="str">
        <f>IF($C104="","",_xlfn.XLOOKUP($B104,Event_and_Consequence!$CL:$CL,Event_and_Consequence!H:H,"",0,1))</f>
        <v/>
      </c>
      <c r="G104" s="184"/>
      <c r="H104" s="184"/>
      <c r="I104" s="184"/>
      <c r="J104" s="179" t="str">
        <f>IF($C104="","",_xlfn.XLOOKUP($B104,Event_and_Consequence!$CL:$CL,Event_and_Consequence!I:I,"",0,1))</f>
        <v/>
      </c>
      <c r="K104" s="184"/>
      <c r="L104" s="179" t="str">
        <f>IF($C104="","",IF(_xlfn.XLOOKUP($B104,Event_and_Consequence!$CL:$CL,Event_and_Consequence!Y:Y,"",0,1)&lt;&gt;"",_xlfn.XLOOKUP($B104,Event_and_Consequence!$CL:$CL,Event_and_Consequence!Y:Y,"",0,1),""))</f>
        <v/>
      </c>
      <c r="M104" s="179" t="str">
        <f>IF($C104="","",IF(_xlfn.XLOOKUP($B104,Event_and_Consequence!$CL:$CL,Event_and_Consequence!Z:Z,"",0,1)&lt;&gt;"",_xlfn.XLOOKUP($B104,Event_and_Consequence!$CL:$CL,Event_and_Consequence!Z:Z,"",0,1),""))</f>
        <v/>
      </c>
      <c r="N104" s="179" t="str">
        <f>IF($C104="","",IF(_xlfn.XLOOKUP($B104,Event_and_Consequence!$CL:$CL,Event_and_Consequence!AA:AA,"",0,1)&lt;&gt;"",_xlfn.XLOOKUP($B104,Event_and_Consequence!$CL:$CL,Event_and_Consequence!AA:AA,"",0,1),""))</f>
        <v/>
      </c>
      <c r="O104" s="179" t="str">
        <f>IF($C104="","",IF(_xlfn.XLOOKUP($B104,Event_and_Consequence!$CL:$CL,Event_and_Consequence!AB:AB,"",0,1)&lt;&gt;"",_xlfn.XLOOKUP($B104,Event_and_Consequence!$CL:$CL,Event_and_Consequence!AB:AB,"",0,1),""))</f>
        <v/>
      </c>
      <c r="P104" s="184"/>
      <c r="Q104" s="184"/>
      <c r="R104" s="179" t="str">
        <f>IF($C104="","",IF(_xlfn.XLOOKUP($B104,Event_and_Consequence!$CL:$CL,Event_and_Consequence!AC:AC,"",0,1)&lt;&gt;"",_xlfn.XLOOKUP($B104,Event_and_Consequence!$CL:$CL,Event_and_Consequence!AC:AC,"",0,1),""))</f>
        <v/>
      </c>
      <c r="S104" s="179" t="str">
        <f>IF($C104="","",IF(_xlfn.XLOOKUP($B104,Event_and_Consequence!$CL:$CL,Event_and_Consequence!AD:AD,"",0,1)&lt;&gt;"",_xlfn.XLOOKUP($B104,Event_and_Consequence!$CL:$CL,Event_and_Consequence!AD:AD,"",0,1),""))</f>
        <v/>
      </c>
      <c r="T104" s="179" t="str">
        <f>IF($C104="","",IF(_xlfn.XLOOKUP($B104,Event_and_Consequence!$CL:$CL,Event_and_Consequence!AE:AE,"",0,1)&lt;&gt;"",_xlfn.XLOOKUP($B104,Event_and_Consequence!$CL:$CL,Event_and_Consequence!AE:AE,"",0,1),""))</f>
        <v/>
      </c>
      <c r="U104" s="179" t="str">
        <f>IF($C104="","",IF(_xlfn.XLOOKUP($B104,Event_and_Consequence!$CL:$CL,Event_and_Consequence!AF:AF,"",0,1)&lt;&gt;"",_xlfn.XLOOKUP($B104,Event_and_Consequence!$CL:$CL,Event_and_Consequence!AF:AF,"",0,1),""))</f>
        <v/>
      </c>
      <c r="V104" s="184"/>
      <c r="W104" s="184"/>
      <c r="X104" s="179" t="str">
        <f>IF($C104="","",IF(_xlfn.XLOOKUP($B104,Event_and_Consequence!$CL:$CL,Event_and_Consequence!AG:AG,"",0,1)&lt;&gt;"",_xlfn.XLOOKUP($B104,Event_and_Consequence!$CL:$CL,Event_and_Consequence!AG:AG,"",0,1),""))</f>
        <v/>
      </c>
      <c r="Y104" s="179" t="str">
        <f>IF($C104="","",IF(_xlfn.XLOOKUP($B104,Event_and_Consequence!$CL:$CL,Event_and_Consequence!AH:AH,"",0,1)&lt;&gt;"",_xlfn.XLOOKUP($B104,Event_and_Consequence!$CL:$CL,Event_and_Consequence!AH:AH,"",0,1),""))</f>
        <v/>
      </c>
      <c r="Z104" s="179" t="str">
        <f>IF($C104="","",IF(_xlfn.XLOOKUP($B104,Event_and_Consequence!$CL:$CL,Event_and_Consequence!AI:AI,"",0,1)&lt;&gt;"",_xlfn.XLOOKUP($B104,Event_and_Consequence!$CL:$CL,Event_and_Consequence!AI:AI,"",0,1),""))</f>
        <v/>
      </c>
      <c r="AA104" s="179" t="str">
        <f>IF($C104="","",IF(_xlfn.XLOOKUP($B104,Event_and_Consequence!$CL:$CL,Event_and_Consequence!AJ:AJ,"",0,1)&lt;&gt;"",_xlfn.XLOOKUP($B104,Event_and_Consequence!$CL:$CL,Event_and_Consequence!AJ:AJ,"",0,1),""))</f>
        <v/>
      </c>
      <c r="AB104" s="184"/>
    </row>
    <row r="105" spans="1:28" s="176" customFormat="1" ht="12" x14ac:dyDescent="0.25">
      <c r="A105" s="188"/>
      <c r="B105" s="188">
        <v>103</v>
      </c>
      <c r="C105" s="178" t="str">
        <f>_xlfn.XLOOKUP($B105,Event_and_Consequence!$CL:$CL,Event_and_Consequence!B:B,"",0,1)</f>
        <v/>
      </c>
      <c r="D105" s="179" t="str">
        <f>IF($C105="","",_xlfn.XLOOKUP(C105,Facility_Information!B:B,Facility_Information!O:O,,0,1))</f>
        <v/>
      </c>
      <c r="E105" s="180" t="str">
        <f>IF($C105="","",_xlfn.XLOOKUP($B105,Event_and_Consequence!$CL:$CL,Event_and_Consequence!G:G,"",0,1))</f>
        <v/>
      </c>
      <c r="F105" s="181" t="str">
        <f>IF($C105="","",_xlfn.XLOOKUP($B105,Event_and_Consequence!$CL:$CL,Event_and_Consequence!H:H,"",0,1))</f>
        <v/>
      </c>
      <c r="G105" s="184"/>
      <c r="H105" s="184"/>
      <c r="I105" s="184"/>
      <c r="J105" s="179" t="str">
        <f>IF($C105="","",_xlfn.XLOOKUP($B105,Event_and_Consequence!$CL:$CL,Event_and_Consequence!I:I,"",0,1))</f>
        <v/>
      </c>
      <c r="K105" s="184"/>
      <c r="L105" s="179" t="str">
        <f>IF($C105="","",IF(_xlfn.XLOOKUP($B105,Event_and_Consequence!$CL:$CL,Event_and_Consequence!Y:Y,"",0,1)&lt;&gt;"",_xlfn.XLOOKUP($B105,Event_and_Consequence!$CL:$CL,Event_and_Consequence!Y:Y,"",0,1),""))</f>
        <v/>
      </c>
      <c r="M105" s="179" t="str">
        <f>IF($C105="","",IF(_xlfn.XLOOKUP($B105,Event_and_Consequence!$CL:$CL,Event_and_Consequence!Z:Z,"",0,1)&lt;&gt;"",_xlfn.XLOOKUP($B105,Event_and_Consequence!$CL:$CL,Event_and_Consequence!Z:Z,"",0,1),""))</f>
        <v/>
      </c>
      <c r="N105" s="179" t="str">
        <f>IF($C105="","",IF(_xlfn.XLOOKUP($B105,Event_and_Consequence!$CL:$CL,Event_and_Consequence!AA:AA,"",0,1)&lt;&gt;"",_xlfn.XLOOKUP($B105,Event_and_Consequence!$CL:$CL,Event_and_Consequence!AA:AA,"",0,1),""))</f>
        <v/>
      </c>
      <c r="O105" s="179" t="str">
        <f>IF($C105="","",IF(_xlfn.XLOOKUP($B105,Event_and_Consequence!$CL:$CL,Event_and_Consequence!AB:AB,"",0,1)&lt;&gt;"",_xlfn.XLOOKUP($B105,Event_and_Consequence!$CL:$CL,Event_and_Consequence!AB:AB,"",0,1),""))</f>
        <v/>
      </c>
      <c r="P105" s="184"/>
      <c r="Q105" s="184"/>
      <c r="R105" s="179" t="str">
        <f>IF($C105="","",IF(_xlfn.XLOOKUP($B105,Event_and_Consequence!$CL:$CL,Event_and_Consequence!AC:AC,"",0,1)&lt;&gt;"",_xlfn.XLOOKUP($B105,Event_and_Consequence!$CL:$CL,Event_and_Consequence!AC:AC,"",0,1),""))</f>
        <v/>
      </c>
      <c r="S105" s="179" t="str">
        <f>IF($C105="","",IF(_xlfn.XLOOKUP($B105,Event_and_Consequence!$CL:$CL,Event_and_Consequence!AD:AD,"",0,1)&lt;&gt;"",_xlfn.XLOOKUP($B105,Event_and_Consequence!$CL:$CL,Event_and_Consequence!AD:AD,"",0,1),""))</f>
        <v/>
      </c>
      <c r="T105" s="179" t="str">
        <f>IF($C105="","",IF(_xlfn.XLOOKUP($B105,Event_and_Consequence!$CL:$CL,Event_and_Consequence!AE:AE,"",0,1)&lt;&gt;"",_xlfn.XLOOKUP($B105,Event_and_Consequence!$CL:$CL,Event_and_Consequence!AE:AE,"",0,1),""))</f>
        <v/>
      </c>
      <c r="U105" s="179" t="str">
        <f>IF($C105="","",IF(_xlfn.XLOOKUP($B105,Event_and_Consequence!$CL:$CL,Event_and_Consequence!AF:AF,"",0,1)&lt;&gt;"",_xlfn.XLOOKUP($B105,Event_and_Consequence!$CL:$CL,Event_and_Consequence!AF:AF,"",0,1),""))</f>
        <v/>
      </c>
      <c r="V105" s="184"/>
      <c r="W105" s="184"/>
      <c r="X105" s="179" t="str">
        <f>IF($C105="","",IF(_xlfn.XLOOKUP($B105,Event_and_Consequence!$CL:$CL,Event_and_Consequence!AG:AG,"",0,1)&lt;&gt;"",_xlfn.XLOOKUP($B105,Event_and_Consequence!$CL:$CL,Event_and_Consequence!AG:AG,"",0,1),""))</f>
        <v/>
      </c>
      <c r="Y105" s="179" t="str">
        <f>IF($C105="","",IF(_xlfn.XLOOKUP($B105,Event_and_Consequence!$CL:$CL,Event_and_Consequence!AH:AH,"",0,1)&lt;&gt;"",_xlfn.XLOOKUP($B105,Event_and_Consequence!$CL:$CL,Event_and_Consequence!AH:AH,"",0,1),""))</f>
        <v/>
      </c>
      <c r="Z105" s="179" t="str">
        <f>IF($C105="","",IF(_xlfn.XLOOKUP($B105,Event_and_Consequence!$CL:$CL,Event_and_Consequence!AI:AI,"",0,1)&lt;&gt;"",_xlfn.XLOOKUP($B105,Event_and_Consequence!$CL:$CL,Event_and_Consequence!AI:AI,"",0,1),""))</f>
        <v/>
      </c>
      <c r="AA105" s="179" t="str">
        <f>IF($C105="","",IF(_xlfn.XLOOKUP($B105,Event_and_Consequence!$CL:$CL,Event_and_Consequence!AJ:AJ,"",0,1)&lt;&gt;"",_xlfn.XLOOKUP($B105,Event_and_Consequence!$CL:$CL,Event_and_Consequence!AJ:AJ,"",0,1),""))</f>
        <v/>
      </c>
      <c r="AB105" s="184"/>
    </row>
    <row r="106" spans="1:28" s="176" customFormat="1" ht="12" x14ac:dyDescent="0.25">
      <c r="A106" s="188"/>
      <c r="B106" s="188">
        <v>104</v>
      </c>
      <c r="C106" s="178" t="str">
        <f>_xlfn.XLOOKUP($B106,Event_and_Consequence!$CL:$CL,Event_and_Consequence!B:B,"",0,1)</f>
        <v/>
      </c>
      <c r="D106" s="179" t="str">
        <f>IF($C106="","",_xlfn.XLOOKUP(C106,Facility_Information!B:B,Facility_Information!O:O,,0,1))</f>
        <v/>
      </c>
      <c r="E106" s="180" t="str">
        <f>IF($C106="","",_xlfn.XLOOKUP($B106,Event_and_Consequence!$CL:$CL,Event_and_Consequence!G:G,"",0,1))</f>
        <v/>
      </c>
      <c r="F106" s="181" t="str">
        <f>IF($C106="","",_xlfn.XLOOKUP($B106,Event_and_Consequence!$CL:$CL,Event_and_Consequence!H:H,"",0,1))</f>
        <v/>
      </c>
      <c r="G106" s="184"/>
      <c r="H106" s="184"/>
      <c r="I106" s="184"/>
      <c r="J106" s="179" t="str">
        <f>IF($C106="","",_xlfn.XLOOKUP($B106,Event_and_Consequence!$CL:$CL,Event_and_Consequence!I:I,"",0,1))</f>
        <v/>
      </c>
      <c r="K106" s="184"/>
      <c r="L106" s="179" t="str">
        <f>IF($C106="","",IF(_xlfn.XLOOKUP($B106,Event_and_Consequence!$CL:$CL,Event_and_Consequence!Y:Y,"",0,1)&lt;&gt;"",_xlfn.XLOOKUP($B106,Event_and_Consequence!$CL:$CL,Event_and_Consequence!Y:Y,"",0,1),""))</f>
        <v/>
      </c>
      <c r="M106" s="179" t="str">
        <f>IF($C106="","",IF(_xlfn.XLOOKUP($B106,Event_and_Consequence!$CL:$CL,Event_and_Consequence!Z:Z,"",0,1)&lt;&gt;"",_xlfn.XLOOKUP($B106,Event_and_Consequence!$CL:$CL,Event_and_Consequence!Z:Z,"",0,1),""))</f>
        <v/>
      </c>
      <c r="N106" s="179" t="str">
        <f>IF($C106="","",IF(_xlfn.XLOOKUP($B106,Event_and_Consequence!$CL:$CL,Event_and_Consequence!AA:AA,"",0,1)&lt;&gt;"",_xlfn.XLOOKUP($B106,Event_and_Consequence!$CL:$CL,Event_and_Consequence!AA:AA,"",0,1),""))</f>
        <v/>
      </c>
      <c r="O106" s="179" t="str">
        <f>IF($C106="","",IF(_xlfn.XLOOKUP($B106,Event_and_Consequence!$CL:$CL,Event_and_Consequence!AB:AB,"",0,1)&lt;&gt;"",_xlfn.XLOOKUP($B106,Event_and_Consequence!$CL:$CL,Event_and_Consequence!AB:AB,"",0,1),""))</f>
        <v/>
      </c>
      <c r="P106" s="184"/>
      <c r="Q106" s="184"/>
      <c r="R106" s="179" t="str">
        <f>IF($C106="","",IF(_xlfn.XLOOKUP($B106,Event_and_Consequence!$CL:$CL,Event_and_Consequence!AC:AC,"",0,1)&lt;&gt;"",_xlfn.XLOOKUP($B106,Event_and_Consequence!$CL:$CL,Event_and_Consequence!AC:AC,"",0,1),""))</f>
        <v/>
      </c>
      <c r="S106" s="179" t="str">
        <f>IF($C106="","",IF(_xlfn.XLOOKUP($B106,Event_and_Consequence!$CL:$CL,Event_and_Consequence!AD:AD,"",0,1)&lt;&gt;"",_xlfn.XLOOKUP($B106,Event_and_Consequence!$CL:$CL,Event_and_Consequence!AD:AD,"",0,1),""))</f>
        <v/>
      </c>
      <c r="T106" s="179" t="str">
        <f>IF($C106="","",IF(_xlfn.XLOOKUP($B106,Event_and_Consequence!$CL:$CL,Event_and_Consequence!AE:AE,"",0,1)&lt;&gt;"",_xlfn.XLOOKUP($B106,Event_and_Consequence!$CL:$CL,Event_and_Consequence!AE:AE,"",0,1),""))</f>
        <v/>
      </c>
      <c r="U106" s="179" t="str">
        <f>IF($C106="","",IF(_xlfn.XLOOKUP($B106,Event_and_Consequence!$CL:$CL,Event_and_Consequence!AF:AF,"",0,1)&lt;&gt;"",_xlfn.XLOOKUP($B106,Event_and_Consequence!$CL:$CL,Event_and_Consequence!AF:AF,"",0,1),""))</f>
        <v/>
      </c>
      <c r="V106" s="184"/>
      <c r="W106" s="184"/>
      <c r="X106" s="179" t="str">
        <f>IF($C106="","",IF(_xlfn.XLOOKUP($B106,Event_and_Consequence!$CL:$CL,Event_and_Consequence!AG:AG,"",0,1)&lt;&gt;"",_xlfn.XLOOKUP($B106,Event_and_Consequence!$CL:$CL,Event_and_Consequence!AG:AG,"",0,1),""))</f>
        <v/>
      </c>
      <c r="Y106" s="179" t="str">
        <f>IF($C106="","",IF(_xlfn.XLOOKUP($B106,Event_and_Consequence!$CL:$CL,Event_and_Consequence!AH:AH,"",0,1)&lt;&gt;"",_xlfn.XLOOKUP($B106,Event_and_Consequence!$CL:$CL,Event_and_Consequence!AH:AH,"",0,1),""))</f>
        <v/>
      </c>
      <c r="Z106" s="179" t="str">
        <f>IF($C106="","",IF(_xlfn.XLOOKUP($B106,Event_and_Consequence!$CL:$CL,Event_and_Consequence!AI:AI,"",0,1)&lt;&gt;"",_xlfn.XLOOKUP($B106,Event_and_Consequence!$CL:$CL,Event_and_Consequence!AI:AI,"",0,1),""))</f>
        <v/>
      </c>
      <c r="AA106" s="179" t="str">
        <f>IF($C106="","",IF(_xlfn.XLOOKUP($B106,Event_and_Consequence!$CL:$CL,Event_and_Consequence!AJ:AJ,"",0,1)&lt;&gt;"",_xlfn.XLOOKUP($B106,Event_and_Consequence!$CL:$CL,Event_and_Consequence!AJ:AJ,"",0,1),""))</f>
        <v/>
      </c>
      <c r="AB106" s="184"/>
    </row>
    <row r="107" spans="1:28" s="176" customFormat="1" ht="12" x14ac:dyDescent="0.25">
      <c r="A107" s="188"/>
      <c r="B107" s="188">
        <v>105</v>
      </c>
      <c r="C107" s="178" t="str">
        <f>_xlfn.XLOOKUP($B107,Event_and_Consequence!$CL:$CL,Event_and_Consequence!B:B,"",0,1)</f>
        <v/>
      </c>
      <c r="D107" s="179" t="str">
        <f>IF($C107="","",_xlfn.XLOOKUP(C107,Facility_Information!B:B,Facility_Information!O:O,,0,1))</f>
        <v/>
      </c>
      <c r="E107" s="180" t="str">
        <f>IF($C107="","",_xlfn.XLOOKUP($B107,Event_and_Consequence!$CL:$CL,Event_and_Consequence!G:G,"",0,1))</f>
        <v/>
      </c>
      <c r="F107" s="181" t="str">
        <f>IF($C107="","",_xlfn.XLOOKUP($B107,Event_and_Consequence!$CL:$CL,Event_and_Consequence!H:H,"",0,1))</f>
        <v/>
      </c>
      <c r="G107" s="184"/>
      <c r="H107" s="184"/>
      <c r="I107" s="184"/>
      <c r="J107" s="179" t="str">
        <f>IF($C107="","",_xlfn.XLOOKUP($B107,Event_and_Consequence!$CL:$CL,Event_and_Consequence!I:I,"",0,1))</f>
        <v/>
      </c>
      <c r="K107" s="184"/>
      <c r="L107" s="179" t="str">
        <f>IF($C107="","",IF(_xlfn.XLOOKUP($B107,Event_and_Consequence!$CL:$CL,Event_and_Consequence!Y:Y,"",0,1)&lt;&gt;"",_xlfn.XLOOKUP($B107,Event_and_Consequence!$CL:$CL,Event_and_Consequence!Y:Y,"",0,1),""))</f>
        <v/>
      </c>
      <c r="M107" s="179" t="str">
        <f>IF($C107="","",IF(_xlfn.XLOOKUP($B107,Event_and_Consequence!$CL:$CL,Event_and_Consequence!Z:Z,"",0,1)&lt;&gt;"",_xlfn.XLOOKUP($B107,Event_and_Consequence!$CL:$CL,Event_and_Consequence!Z:Z,"",0,1),""))</f>
        <v/>
      </c>
      <c r="N107" s="179" t="str">
        <f>IF($C107="","",IF(_xlfn.XLOOKUP($B107,Event_and_Consequence!$CL:$CL,Event_and_Consequence!AA:AA,"",0,1)&lt;&gt;"",_xlfn.XLOOKUP($B107,Event_and_Consequence!$CL:$CL,Event_and_Consequence!AA:AA,"",0,1),""))</f>
        <v/>
      </c>
      <c r="O107" s="179" t="str">
        <f>IF($C107="","",IF(_xlfn.XLOOKUP($B107,Event_and_Consequence!$CL:$CL,Event_and_Consequence!AB:AB,"",0,1)&lt;&gt;"",_xlfn.XLOOKUP($B107,Event_and_Consequence!$CL:$CL,Event_and_Consequence!AB:AB,"",0,1),""))</f>
        <v/>
      </c>
      <c r="P107" s="184"/>
      <c r="Q107" s="184"/>
      <c r="R107" s="179" t="str">
        <f>IF($C107="","",IF(_xlfn.XLOOKUP($B107,Event_and_Consequence!$CL:$CL,Event_and_Consequence!AC:AC,"",0,1)&lt;&gt;"",_xlfn.XLOOKUP($B107,Event_and_Consequence!$CL:$CL,Event_and_Consequence!AC:AC,"",0,1),""))</f>
        <v/>
      </c>
      <c r="S107" s="179" t="str">
        <f>IF($C107="","",IF(_xlfn.XLOOKUP($B107,Event_and_Consequence!$CL:$CL,Event_and_Consequence!AD:AD,"",0,1)&lt;&gt;"",_xlfn.XLOOKUP($B107,Event_and_Consequence!$CL:$CL,Event_and_Consequence!AD:AD,"",0,1),""))</f>
        <v/>
      </c>
      <c r="T107" s="179" t="str">
        <f>IF($C107="","",IF(_xlfn.XLOOKUP($B107,Event_and_Consequence!$CL:$CL,Event_and_Consequence!AE:AE,"",0,1)&lt;&gt;"",_xlfn.XLOOKUP($B107,Event_and_Consequence!$CL:$CL,Event_and_Consequence!AE:AE,"",0,1),""))</f>
        <v/>
      </c>
      <c r="U107" s="179" t="str">
        <f>IF($C107="","",IF(_xlfn.XLOOKUP($B107,Event_and_Consequence!$CL:$CL,Event_and_Consequence!AF:AF,"",0,1)&lt;&gt;"",_xlfn.XLOOKUP($B107,Event_and_Consequence!$CL:$CL,Event_and_Consequence!AF:AF,"",0,1),""))</f>
        <v/>
      </c>
      <c r="V107" s="184"/>
      <c r="W107" s="184"/>
      <c r="X107" s="179" t="str">
        <f>IF($C107="","",IF(_xlfn.XLOOKUP($B107,Event_and_Consequence!$CL:$CL,Event_and_Consequence!AG:AG,"",0,1)&lt;&gt;"",_xlfn.XLOOKUP($B107,Event_and_Consequence!$CL:$CL,Event_and_Consequence!AG:AG,"",0,1),""))</f>
        <v/>
      </c>
      <c r="Y107" s="179" t="str">
        <f>IF($C107="","",IF(_xlfn.XLOOKUP($B107,Event_and_Consequence!$CL:$CL,Event_and_Consequence!AH:AH,"",0,1)&lt;&gt;"",_xlfn.XLOOKUP($B107,Event_and_Consequence!$CL:$CL,Event_and_Consequence!AH:AH,"",0,1),""))</f>
        <v/>
      </c>
      <c r="Z107" s="179" t="str">
        <f>IF($C107="","",IF(_xlfn.XLOOKUP($B107,Event_and_Consequence!$CL:$CL,Event_and_Consequence!AI:AI,"",0,1)&lt;&gt;"",_xlfn.XLOOKUP($B107,Event_and_Consequence!$CL:$CL,Event_and_Consequence!AI:AI,"",0,1),""))</f>
        <v/>
      </c>
      <c r="AA107" s="179" t="str">
        <f>IF($C107="","",IF(_xlfn.XLOOKUP($B107,Event_and_Consequence!$CL:$CL,Event_and_Consequence!AJ:AJ,"",0,1)&lt;&gt;"",_xlfn.XLOOKUP($B107,Event_and_Consequence!$CL:$CL,Event_and_Consequence!AJ:AJ,"",0,1),""))</f>
        <v/>
      </c>
      <c r="AB107" s="184"/>
    </row>
    <row r="108" spans="1:28" s="176" customFormat="1" ht="12" x14ac:dyDescent="0.25">
      <c r="A108" s="188"/>
      <c r="B108" s="188">
        <v>106</v>
      </c>
      <c r="C108" s="178" t="str">
        <f>_xlfn.XLOOKUP($B108,Event_and_Consequence!$CL:$CL,Event_and_Consequence!B:B,"",0,1)</f>
        <v/>
      </c>
      <c r="D108" s="179" t="str">
        <f>IF($C108="","",_xlfn.XLOOKUP(C108,Facility_Information!B:B,Facility_Information!O:O,,0,1))</f>
        <v/>
      </c>
      <c r="E108" s="180" t="str">
        <f>IF($C108="","",_xlfn.XLOOKUP($B108,Event_and_Consequence!$CL:$CL,Event_and_Consequence!G:G,"",0,1))</f>
        <v/>
      </c>
      <c r="F108" s="181" t="str">
        <f>IF($C108="","",_xlfn.XLOOKUP($B108,Event_and_Consequence!$CL:$CL,Event_and_Consequence!H:H,"",0,1))</f>
        <v/>
      </c>
      <c r="G108" s="184"/>
      <c r="H108" s="184"/>
      <c r="I108" s="184"/>
      <c r="J108" s="179" t="str">
        <f>IF($C108="","",_xlfn.XLOOKUP($B108,Event_and_Consequence!$CL:$CL,Event_and_Consequence!I:I,"",0,1))</f>
        <v/>
      </c>
      <c r="K108" s="184"/>
      <c r="L108" s="179" t="str">
        <f>IF($C108="","",IF(_xlfn.XLOOKUP($B108,Event_and_Consequence!$CL:$CL,Event_and_Consequence!Y:Y,"",0,1)&lt;&gt;"",_xlfn.XLOOKUP($B108,Event_and_Consequence!$CL:$CL,Event_and_Consequence!Y:Y,"",0,1),""))</f>
        <v/>
      </c>
      <c r="M108" s="179" t="str">
        <f>IF($C108="","",IF(_xlfn.XLOOKUP($B108,Event_and_Consequence!$CL:$CL,Event_and_Consequence!Z:Z,"",0,1)&lt;&gt;"",_xlfn.XLOOKUP($B108,Event_and_Consequence!$CL:$CL,Event_and_Consequence!Z:Z,"",0,1),""))</f>
        <v/>
      </c>
      <c r="N108" s="179" t="str">
        <f>IF($C108="","",IF(_xlfn.XLOOKUP($B108,Event_and_Consequence!$CL:$CL,Event_and_Consequence!AA:AA,"",0,1)&lt;&gt;"",_xlfn.XLOOKUP($B108,Event_and_Consequence!$CL:$CL,Event_and_Consequence!AA:AA,"",0,1),""))</f>
        <v/>
      </c>
      <c r="O108" s="179" t="str">
        <f>IF($C108="","",IF(_xlfn.XLOOKUP($B108,Event_and_Consequence!$CL:$CL,Event_and_Consequence!AB:AB,"",0,1)&lt;&gt;"",_xlfn.XLOOKUP($B108,Event_and_Consequence!$CL:$CL,Event_and_Consequence!AB:AB,"",0,1),""))</f>
        <v/>
      </c>
      <c r="P108" s="184"/>
      <c r="Q108" s="184"/>
      <c r="R108" s="179" t="str">
        <f>IF($C108="","",IF(_xlfn.XLOOKUP($B108,Event_and_Consequence!$CL:$CL,Event_and_Consequence!AC:AC,"",0,1)&lt;&gt;"",_xlfn.XLOOKUP($B108,Event_and_Consequence!$CL:$CL,Event_and_Consequence!AC:AC,"",0,1),""))</f>
        <v/>
      </c>
      <c r="S108" s="179" t="str">
        <f>IF($C108="","",IF(_xlfn.XLOOKUP($B108,Event_and_Consequence!$CL:$CL,Event_and_Consequence!AD:AD,"",0,1)&lt;&gt;"",_xlfn.XLOOKUP($B108,Event_and_Consequence!$CL:$CL,Event_and_Consequence!AD:AD,"",0,1),""))</f>
        <v/>
      </c>
      <c r="T108" s="179" t="str">
        <f>IF($C108="","",IF(_xlfn.XLOOKUP($B108,Event_and_Consequence!$CL:$CL,Event_and_Consequence!AE:AE,"",0,1)&lt;&gt;"",_xlfn.XLOOKUP($B108,Event_and_Consequence!$CL:$CL,Event_and_Consequence!AE:AE,"",0,1),""))</f>
        <v/>
      </c>
      <c r="U108" s="179" t="str">
        <f>IF($C108="","",IF(_xlfn.XLOOKUP($B108,Event_and_Consequence!$CL:$CL,Event_and_Consequence!AF:AF,"",0,1)&lt;&gt;"",_xlfn.XLOOKUP($B108,Event_and_Consequence!$CL:$CL,Event_and_Consequence!AF:AF,"",0,1),""))</f>
        <v/>
      </c>
      <c r="V108" s="184"/>
      <c r="W108" s="184"/>
      <c r="X108" s="179" t="str">
        <f>IF($C108="","",IF(_xlfn.XLOOKUP($B108,Event_and_Consequence!$CL:$CL,Event_and_Consequence!AG:AG,"",0,1)&lt;&gt;"",_xlfn.XLOOKUP($B108,Event_and_Consequence!$CL:$CL,Event_and_Consequence!AG:AG,"",0,1),""))</f>
        <v/>
      </c>
      <c r="Y108" s="179" t="str">
        <f>IF($C108="","",IF(_xlfn.XLOOKUP($B108,Event_and_Consequence!$CL:$CL,Event_and_Consequence!AH:AH,"",0,1)&lt;&gt;"",_xlfn.XLOOKUP($B108,Event_and_Consequence!$CL:$CL,Event_and_Consequence!AH:AH,"",0,1),""))</f>
        <v/>
      </c>
      <c r="Z108" s="179" t="str">
        <f>IF($C108="","",IF(_xlfn.XLOOKUP($B108,Event_and_Consequence!$CL:$CL,Event_and_Consequence!AI:AI,"",0,1)&lt;&gt;"",_xlfn.XLOOKUP($B108,Event_and_Consequence!$CL:$CL,Event_and_Consequence!AI:AI,"",0,1),""))</f>
        <v/>
      </c>
      <c r="AA108" s="179" t="str">
        <f>IF($C108="","",IF(_xlfn.XLOOKUP($B108,Event_and_Consequence!$CL:$CL,Event_and_Consequence!AJ:AJ,"",0,1)&lt;&gt;"",_xlfn.XLOOKUP($B108,Event_and_Consequence!$CL:$CL,Event_and_Consequence!AJ:AJ,"",0,1),""))</f>
        <v/>
      </c>
      <c r="AB108" s="184"/>
    </row>
    <row r="109" spans="1:28" s="176" customFormat="1" ht="12" x14ac:dyDescent="0.25">
      <c r="A109" s="188"/>
      <c r="B109" s="188">
        <v>107</v>
      </c>
      <c r="C109" s="178" t="str">
        <f>_xlfn.XLOOKUP($B109,Event_and_Consequence!$CL:$CL,Event_and_Consequence!B:B,"",0,1)</f>
        <v/>
      </c>
      <c r="D109" s="179" t="str">
        <f>IF($C109="","",_xlfn.XLOOKUP(C109,Facility_Information!B:B,Facility_Information!O:O,,0,1))</f>
        <v/>
      </c>
      <c r="E109" s="180" t="str">
        <f>IF($C109="","",_xlfn.XLOOKUP($B109,Event_and_Consequence!$CL:$CL,Event_and_Consequence!G:G,"",0,1))</f>
        <v/>
      </c>
      <c r="F109" s="181" t="str">
        <f>IF($C109="","",_xlfn.XLOOKUP($B109,Event_and_Consequence!$CL:$CL,Event_and_Consequence!H:H,"",0,1))</f>
        <v/>
      </c>
      <c r="G109" s="184"/>
      <c r="H109" s="184"/>
      <c r="I109" s="184"/>
      <c r="J109" s="179" t="str">
        <f>IF($C109="","",_xlfn.XLOOKUP($B109,Event_and_Consequence!$CL:$CL,Event_and_Consequence!I:I,"",0,1))</f>
        <v/>
      </c>
      <c r="K109" s="184"/>
      <c r="L109" s="179" t="str">
        <f>IF($C109="","",IF(_xlfn.XLOOKUP($B109,Event_and_Consequence!$CL:$CL,Event_and_Consequence!Y:Y,"",0,1)&lt;&gt;"",_xlfn.XLOOKUP($B109,Event_and_Consequence!$CL:$CL,Event_and_Consequence!Y:Y,"",0,1),""))</f>
        <v/>
      </c>
      <c r="M109" s="179" t="str">
        <f>IF($C109="","",IF(_xlfn.XLOOKUP($B109,Event_and_Consequence!$CL:$CL,Event_and_Consequence!Z:Z,"",0,1)&lt;&gt;"",_xlfn.XLOOKUP($B109,Event_and_Consequence!$CL:$CL,Event_and_Consequence!Z:Z,"",0,1),""))</f>
        <v/>
      </c>
      <c r="N109" s="179" t="str">
        <f>IF($C109="","",IF(_xlfn.XLOOKUP($B109,Event_and_Consequence!$CL:$CL,Event_and_Consequence!AA:AA,"",0,1)&lt;&gt;"",_xlfn.XLOOKUP($B109,Event_and_Consequence!$CL:$CL,Event_and_Consequence!AA:AA,"",0,1),""))</f>
        <v/>
      </c>
      <c r="O109" s="179" t="str">
        <f>IF($C109="","",IF(_xlfn.XLOOKUP($B109,Event_and_Consequence!$CL:$CL,Event_and_Consequence!AB:AB,"",0,1)&lt;&gt;"",_xlfn.XLOOKUP($B109,Event_and_Consequence!$CL:$CL,Event_and_Consequence!AB:AB,"",0,1),""))</f>
        <v/>
      </c>
      <c r="P109" s="184"/>
      <c r="Q109" s="184"/>
      <c r="R109" s="179" t="str">
        <f>IF($C109="","",IF(_xlfn.XLOOKUP($B109,Event_and_Consequence!$CL:$CL,Event_and_Consequence!AC:AC,"",0,1)&lt;&gt;"",_xlfn.XLOOKUP($B109,Event_and_Consequence!$CL:$CL,Event_and_Consequence!AC:AC,"",0,1),""))</f>
        <v/>
      </c>
      <c r="S109" s="179" t="str">
        <f>IF($C109="","",IF(_xlfn.XLOOKUP($B109,Event_and_Consequence!$CL:$CL,Event_and_Consequence!AD:AD,"",0,1)&lt;&gt;"",_xlfn.XLOOKUP($B109,Event_and_Consequence!$CL:$CL,Event_and_Consequence!AD:AD,"",0,1),""))</f>
        <v/>
      </c>
      <c r="T109" s="179" t="str">
        <f>IF($C109="","",IF(_xlfn.XLOOKUP($B109,Event_and_Consequence!$CL:$CL,Event_and_Consequence!AE:AE,"",0,1)&lt;&gt;"",_xlfn.XLOOKUP($B109,Event_and_Consequence!$CL:$CL,Event_and_Consequence!AE:AE,"",0,1),""))</f>
        <v/>
      </c>
      <c r="U109" s="179" t="str">
        <f>IF($C109="","",IF(_xlfn.XLOOKUP($B109,Event_and_Consequence!$CL:$CL,Event_and_Consequence!AF:AF,"",0,1)&lt;&gt;"",_xlfn.XLOOKUP($B109,Event_and_Consequence!$CL:$CL,Event_and_Consequence!AF:AF,"",0,1),""))</f>
        <v/>
      </c>
      <c r="V109" s="184"/>
      <c r="W109" s="184"/>
      <c r="X109" s="179" t="str">
        <f>IF($C109="","",IF(_xlfn.XLOOKUP($B109,Event_and_Consequence!$CL:$CL,Event_and_Consequence!AG:AG,"",0,1)&lt;&gt;"",_xlfn.XLOOKUP($B109,Event_and_Consequence!$CL:$CL,Event_and_Consequence!AG:AG,"",0,1),""))</f>
        <v/>
      </c>
      <c r="Y109" s="179" t="str">
        <f>IF($C109="","",IF(_xlfn.XLOOKUP($B109,Event_and_Consequence!$CL:$CL,Event_and_Consequence!AH:AH,"",0,1)&lt;&gt;"",_xlfn.XLOOKUP($B109,Event_and_Consequence!$CL:$CL,Event_and_Consequence!AH:AH,"",0,1),""))</f>
        <v/>
      </c>
      <c r="Z109" s="179" t="str">
        <f>IF($C109="","",IF(_xlfn.XLOOKUP($B109,Event_and_Consequence!$CL:$CL,Event_and_Consequence!AI:AI,"",0,1)&lt;&gt;"",_xlfn.XLOOKUP($B109,Event_and_Consequence!$CL:$CL,Event_and_Consequence!AI:AI,"",0,1),""))</f>
        <v/>
      </c>
      <c r="AA109" s="179" t="str">
        <f>IF($C109="","",IF(_xlfn.XLOOKUP($B109,Event_and_Consequence!$CL:$CL,Event_and_Consequence!AJ:AJ,"",0,1)&lt;&gt;"",_xlfn.XLOOKUP($B109,Event_and_Consequence!$CL:$CL,Event_and_Consequence!AJ:AJ,"",0,1),""))</f>
        <v/>
      </c>
      <c r="AB109" s="184"/>
    </row>
    <row r="110" spans="1:28" s="176" customFormat="1" ht="12" x14ac:dyDescent="0.25">
      <c r="A110" s="188"/>
      <c r="B110" s="188">
        <v>108</v>
      </c>
      <c r="C110" s="178" t="str">
        <f>_xlfn.XLOOKUP($B110,Event_and_Consequence!$CL:$CL,Event_and_Consequence!B:B,"",0,1)</f>
        <v/>
      </c>
      <c r="D110" s="179" t="str">
        <f>IF($C110="","",_xlfn.XLOOKUP(C110,Facility_Information!B:B,Facility_Information!O:O,,0,1))</f>
        <v/>
      </c>
      <c r="E110" s="180" t="str">
        <f>IF($C110="","",_xlfn.XLOOKUP($B110,Event_and_Consequence!$CL:$CL,Event_and_Consequence!G:G,"",0,1))</f>
        <v/>
      </c>
      <c r="F110" s="181" t="str">
        <f>IF($C110="","",_xlfn.XLOOKUP($B110,Event_and_Consequence!$CL:$CL,Event_and_Consequence!H:H,"",0,1))</f>
        <v/>
      </c>
      <c r="G110" s="184"/>
      <c r="H110" s="184"/>
      <c r="I110" s="184"/>
      <c r="J110" s="179" t="str">
        <f>IF($C110="","",_xlfn.XLOOKUP($B110,Event_and_Consequence!$CL:$CL,Event_and_Consequence!I:I,"",0,1))</f>
        <v/>
      </c>
      <c r="K110" s="184"/>
      <c r="L110" s="179" t="str">
        <f>IF($C110="","",IF(_xlfn.XLOOKUP($B110,Event_and_Consequence!$CL:$CL,Event_and_Consequence!Y:Y,"",0,1)&lt;&gt;"",_xlfn.XLOOKUP($B110,Event_and_Consequence!$CL:$CL,Event_and_Consequence!Y:Y,"",0,1),""))</f>
        <v/>
      </c>
      <c r="M110" s="179" t="str">
        <f>IF($C110="","",IF(_xlfn.XLOOKUP($B110,Event_and_Consequence!$CL:$CL,Event_and_Consequence!Z:Z,"",0,1)&lt;&gt;"",_xlfn.XLOOKUP($B110,Event_and_Consequence!$CL:$CL,Event_and_Consequence!Z:Z,"",0,1),""))</f>
        <v/>
      </c>
      <c r="N110" s="179" t="str">
        <f>IF($C110="","",IF(_xlfn.XLOOKUP($B110,Event_and_Consequence!$CL:$CL,Event_and_Consequence!AA:AA,"",0,1)&lt;&gt;"",_xlfn.XLOOKUP($B110,Event_and_Consequence!$CL:$CL,Event_and_Consequence!AA:AA,"",0,1),""))</f>
        <v/>
      </c>
      <c r="O110" s="179" t="str">
        <f>IF($C110="","",IF(_xlfn.XLOOKUP($B110,Event_and_Consequence!$CL:$CL,Event_and_Consequence!AB:AB,"",0,1)&lt;&gt;"",_xlfn.XLOOKUP($B110,Event_and_Consequence!$CL:$CL,Event_and_Consequence!AB:AB,"",0,1),""))</f>
        <v/>
      </c>
      <c r="P110" s="184"/>
      <c r="Q110" s="184"/>
      <c r="R110" s="179" t="str">
        <f>IF($C110="","",IF(_xlfn.XLOOKUP($B110,Event_and_Consequence!$CL:$CL,Event_and_Consequence!AC:AC,"",0,1)&lt;&gt;"",_xlfn.XLOOKUP($B110,Event_and_Consequence!$CL:$CL,Event_and_Consequence!AC:AC,"",0,1),""))</f>
        <v/>
      </c>
      <c r="S110" s="179" t="str">
        <f>IF($C110="","",IF(_xlfn.XLOOKUP($B110,Event_and_Consequence!$CL:$CL,Event_and_Consequence!AD:AD,"",0,1)&lt;&gt;"",_xlfn.XLOOKUP($B110,Event_and_Consequence!$CL:$CL,Event_and_Consequence!AD:AD,"",0,1),""))</f>
        <v/>
      </c>
      <c r="T110" s="179" t="str">
        <f>IF($C110="","",IF(_xlfn.XLOOKUP($B110,Event_and_Consequence!$CL:$CL,Event_and_Consequence!AE:AE,"",0,1)&lt;&gt;"",_xlfn.XLOOKUP($B110,Event_and_Consequence!$CL:$CL,Event_and_Consequence!AE:AE,"",0,1),""))</f>
        <v/>
      </c>
      <c r="U110" s="179" t="str">
        <f>IF($C110="","",IF(_xlfn.XLOOKUP($B110,Event_and_Consequence!$CL:$CL,Event_and_Consequence!AF:AF,"",0,1)&lt;&gt;"",_xlfn.XLOOKUP($B110,Event_and_Consequence!$CL:$CL,Event_and_Consequence!AF:AF,"",0,1),""))</f>
        <v/>
      </c>
      <c r="V110" s="184"/>
      <c r="W110" s="184"/>
      <c r="X110" s="179" t="str">
        <f>IF($C110="","",IF(_xlfn.XLOOKUP($B110,Event_and_Consequence!$CL:$CL,Event_and_Consequence!AG:AG,"",0,1)&lt;&gt;"",_xlfn.XLOOKUP($B110,Event_and_Consequence!$CL:$CL,Event_and_Consequence!AG:AG,"",0,1),""))</f>
        <v/>
      </c>
      <c r="Y110" s="179" t="str">
        <f>IF($C110="","",IF(_xlfn.XLOOKUP($B110,Event_and_Consequence!$CL:$CL,Event_and_Consequence!AH:AH,"",0,1)&lt;&gt;"",_xlfn.XLOOKUP($B110,Event_and_Consequence!$CL:$CL,Event_and_Consequence!AH:AH,"",0,1),""))</f>
        <v/>
      </c>
      <c r="Z110" s="179" t="str">
        <f>IF($C110="","",IF(_xlfn.XLOOKUP($B110,Event_and_Consequence!$CL:$CL,Event_and_Consequence!AI:AI,"",0,1)&lt;&gt;"",_xlfn.XLOOKUP($B110,Event_and_Consequence!$CL:$CL,Event_and_Consequence!AI:AI,"",0,1),""))</f>
        <v/>
      </c>
      <c r="AA110" s="179" t="str">
        <f>IF($C110="","",IF(_xlfn.XLOOKUP($B110,Event_and_Consequence!$CL:$CL,Event_and_Consequence!AJ:AJ,"",0,1)&lt;&gt;"",_xlfn.XLOOKUP($B110,Event_and_Consequence!$CL:$CL,Event_and_Consequence!AJ:AJ,"",0,1),""))</f>
        <v/>
      </c>
      <c r="AB110" s="184"/>
    </row>
    <row r="111" spans="1:28" s="176" customFormat="1" ht="12" x14ac:dyDescent="0.25">
      <c r="A111" s="188"/>
      <c r="B111" s="188">
        <v>109</v>
      </c>
      <c r="C111" s="178" t="str">
        <f>_xlfn.XLOOKUP($B111,Event_and_Consequence!$CL:$CL,Event_and_Consequence!B:B,"",0,1)</f>
        <v/>
      </c>
      <c r="D111" s="179" t="str">
        <f>IF($C111="","",_xlfn.XLOOKUP(C111,Facility_Information!B:B,Facility_Information!O:O,,0,1))</f>
        <v/>
      </c>
      <c r="E111" s="180" t="str">
        <f>IF($C111="","",_xlfn.XLOOKUP($B111,Event_and_Consequence!$CL:$CL,Event_and_Consequence!G:G,"",0,1))</f>
        <v/>
      </c>
      <c r="F111" s="181" t="str">
        <f>IF($C111="","",_xlfn.XLOOKUP($B111,Event_and_Consequence!$CL:$CL,Event_and_Consequence!H:H,"",0,1))</f>
        <v/>
      </c>
      <c r="G111" s="184"/>
      <c r="H111" s="184"/>
      <c r="I111" s="184"/>
      <c r="J111" s="179" t="str">
        <f>IF($C111="","",_xlfn.XLOOKUP($B111,Event_and_Consequence!$CL:$CL,Event_and_Consequence!I:I,"",0,1))</f>
        <v/>
      </c>
      <c r="K111" s="184"/>
      <c r="L111" s="179" t="str">
        <f>IF($C111="","",IF(_xlfn.XLOOKUP($B111,Event_and_Consequence!$CL:$CL,Event_and_Consequence!Y:Y,"",0,1)&lt;&gt;"",_xlfn.XLOOKUP($B111,Event_and_Consequence!$CL:$CL,Event_and_Consequence!Y:Y,"",0,1),""))</f>
        <v/>
      </c>
      <c r="M111" s="179" t="str">
        <f>IF($C111="","",IF(_xlfn.XLOOKUP($B111,Event_and_Consequence!$CL:$CL,Event_and_Consequence!Z:Z,"",0,1)&lt;&gt;"",_xlfn.XLOOKUP($B111,Event_and_Consequence!$CL:$CL,Event_and_Consequence!Z:Z,"",0,1),""))</f>
        <v/>
      </c>
      <c r="N111" s="179" t="str">
        <f>IF($C111="","",IF(_xlfn.XLOOKUP($B111,Event_and_Consequence!$CL:$CL,Event_and_Consequence!AA:AA,"",0,1)&lt;&gt;"",_xlfn.XLOOKUP($B111,Event_and_Consequence!$CL:$CL,Event_and_Consequence!AA:AA,"",0,1),""))</f>
        <v/>
      </c>
      <c r="O111" s="179" t="str">
        <f>IF($C111="","",IF(_xlfn.XLOOKUP($B111,Event_and_Consequence!$CL:$CL,Event_and_Consequence!AB:AB,"",0,1)&lt;&gt;"",_xlfn.XLOOKUP($B111,Event_and_Consequence!$CL:$CL,Event_and_Consequence!AB:AB,"",0,1),""))</f>
        <v/>
      </c>
      <c r="P111" s="184"/>
      <c r="Q111" s="184"/>
      <c r="R111" s="179" t="str">
        <f>IF($C111="","",IF(_xlfn.XLOOKUP($B111,Event_and_Consequence!$CL:$CL,Event_and_Consequence!AC:AC,"",0,1)&lt;&gt;"",_xlfn.XLOOKUP($B111,Event_and_Consequence!$CL:$CL,Event_and_Consequence!AC:AC,"",0,1),""))</f>
        <v/>
      </c>
      <c r="S111" s="179" t="str">
        <f>IF($C111="","",IF(_xlfn.XLOOKUP($B111,Event_and_Consequence!$CL:$CL,Event_and_Consequence!AD:AD,"",0,1)&lt;&gt;"",_xlfn.XLOOKUP($B111,Event_and_Consequence!$CL:$CL,Event_and_Consequence!AD:AD,"",0,1),""))</f>
        <v/>
      </c>
      <c r="T111" s="179" t="str">
        <f>IF($C111="","",IF(_xlfn.XLOOKUP($B111,Event_and_Consequence!$CL:$CL,Event_and_Consequence!AE:AE,"",0,1)&lt;&gt;"",_xlfn.XLOOKUP($B111,Event_and_Consequence!$CL:$CL,Event_and_Consequence!AE:AE,"",0,1),""))</f>
        <v/>
      </c>
      <c r="U111" s="179" t="str">
        <f>IF($C111="","",IF(_xlfn.XLOOKUP($B111,Event_and_Consequence!$CL:$CL,Event_and_Consequence!AF:AF,"",0,1)&lt;&gt;"",_xlfn.XLOOKUP($B111,Event_and_Consequence!$CL:$CL,Event_and_Consequence!AF:AF,"",0,1),""))</f>
        <v/>
      </c>
      <c r="V111" s="184"/>
      <c r="W111" s="184"/>
      <c r="X111" s="179" t="str">
        <f>IF($C111="","",IF(_xlfn.XLOOKUP($B111,Event_and_Consequence!$CL:$CL,Event_and_Consequence!AG:AG,"",0,1)&lt;&gt;"",_xlfn.XLOOKUP($B111,Event_and_Consequence!$CL:$CL,Event_and_Consequence!AG:AG,"",0,1),""))</f>
        <v/>
      </c>
      <c r="Y111" s="179" t="str">
        <f>IF($C111="","",IF(_xlfn.XLOOKUP($B111,Event_and_Consequence!$CL:$CL,Event_and_Consequence!AH:AH,"",0,1)&lt;&gt;"",_xlfn.XLOOKUP($B111,Event_and_Consequence!$CL:$CL,Event_and_Consequence!AH:AH,"",0,1),""))</f>
        <v/>
      </c>
      <c r="Z111" s="179" t="str">
        <f>IF($C111="","",IF(_xlfn.XLOOKUP($B111,Event_and_Consequence!$CL:$CL,Event_and_Consequence!AI:AI,"",0,1)&lt;&gt;"",_xlfn.XLOOKUP($B111,Event_and_Consequence!$CL:$CL,Event_and_Consequence!AI:AI,"",0,1),""))</f>
        <v/>
      </c>
      <c r="AA111" s="179" t="str">
        <f>IF($C111="","",IF(_xlfn.XLOOKUP($B111,Event_and_Consequence!$CL:$CL,Event_and_Consequence!AJ:AJ,"",0,1)&lt;&gt;"",_xlfn.XLOOKUP($B111,Event_and_Consequence!$CL:$CL,Event_and_Consequence!AJ:AJ,"",0,1),""))</f>
        <v/>
      </c>
      <c r="AB111" s="184"/>
    </row>
    <row r="112" spans="1:28" s="176" customFormat="1" ht="12" x14ac:dyDescent="0.25">
      <c r="A112" s="188"/>
      <c r="B112" s="188">
        <v>110</v>
      </c>
      <c r="C112" s="178" t="str">
        <f>_xlfn.XLOOKUP($B112,Event_and_Consequence!$CL:$CL,Event_and_Consequence!B:B,"",0,1)</f>
        <v/>
      </c>
      <c r="D112" s="179" t="str">
        <f>IF($C112="","",_xlfn.XLOOKUP(C112,Facility_Information!B:B,Facility_Information!O:O,,0,1))</f>
        <v/>
      </c>
      <c r="E112" s="180" t="str">
        <f>IF($C112="","",_xlfn.XLOOKUP($B112,Event_and_Consequence!$CL:$CL,Event_and_Consequence!G:G,"",0,1))</f>
        <v/>
      </c>
      <c r="F112" s="181" t="str">
        <f>IF($C112="","",_xlfn.XLOOKUP($B112,Event_and_Consequence!$CL:$CL,Event_and_Consequence!H:H,"",0,1))</f>
        <v/>
      </c>
      <c r="G112" s="184"/>
      <c r="H112" s="184"/>
      <c r="I112" s="184"/>
      <c r="J112" s="179" t="str">
        <f>IF($C112="","",_xlfn.XLOOKUP($B112,Event_and_Consequence!$CL:$CL,Event_and_Consequence!I:I,"",0,1))</f>
        <v/>
      </c>
      <c r="K112" s="184"/>
      <c r="L112" s="179" t="str">
        <f>IF($C112="","",IF(_xlfn.XLOOKUP($B112,Event_and_Consequence!$CL:$CL,Event_and_Consequence!Y:Y,"",0,1)&lt;&gt;"",_xlfn.XLOOKUP($B112,Event_and_Consequence!$CL:$CL,Event_and_Consequence!Y:Y,"",0,1),""))</f>
        <v/>
      </c>
      <c r="M112" s="179" t="str">
        <f>IF($C112="","",IF(_xlfn.XLOOKUP($B112,Event_and_Consequence!$CL:$CL,Event_and_Consequence!Z:Z,"",0,1)&lt;&gt;"",_xlfn.XLOOKUP($B112,Event_and_Consequence!$CL:$CL,Event_and_Consequence!Z:Z,"",0,1),""))</f>
        <v/>
      </c>
      <c r="N112" s="179" t="str">
        <f>IF($C112="","",IF(_xlfn.XLOOKUP($B112,Event_and_Consequence!$CL:$CL,Event_and_Consequence!AA:AA,"",0,1)&lt;&gt;"",_xlfn.XLOOKUP($B112,Event_and_Consequence!$CL:$CL,Event_and_Consequence!AA:AA,"",0,1),""))</f>
        <v/>
      </c>
      <c r="O112" s="179" t="str">
        <f>IF($C112="","",IF(_xlfn.XLOOKUP($B112,Event_and_Consequence!$CL:$CL,Event_and_Consequence!AB:AB,"",0,1)&lt;&gt;"",_xlfn.XLOOKUP($B112,Event_and_Consequence!$CL:$CL,Event_and_Consequence!AB:AB,"",0,1),""))</f>
        <v/>
      </c>
      <c r="P112" s="184"/>
      <c r="Q112" s="184"/>
      <c r="R112" s="179" t="str">
        <f>IF($C112="","",IF(_xlfn.XLOOKUP($B112,Event_and_Consequence!$CL:$CL,Event_and_Consequence!AC:AC,"",0,1)&lt;&gt;"",_xlfn.XLOOKUP($B112,Event_and_Consequence!$CL:$CL,Event_and_Consequence!AC:AC,"",0,1),""))</f>
        <v/>
      </c>
      <c r="S112" s="179" t="str">
        <f>IF($C112="","",IF(_xlfn.XLOOKUP($B112,Event_and_Consequence!$CL:$CL,Event_and_Consequence!AD:AD,"",0,1)&lt;&gt;"",_xlfn.XLOOKUP($B112,Event_and_Consequence!$CL:$CL,Event_and_Consequence!AD:AD,"",0,1),""))</f>
        <v/>
      </c>
      <c r="T112" s="179" t="str">
        <f>IF($C112="","",IF(_xlfn.XLOOKUP($B112,Event_and_Consequence!$CL:$CL,Event_and_Consequence!AE:AE,"",0,1)&lt;&gt;"",_xlfn.XLOOKUP($B112,Event_and_Consequence!$CL:$CL,Event_and_Consequence!AE:AE,"",0,1),""))</f>
        <v/>
      </c>
      <c r="U112" s="179" t="str">
        <f>IF($C112="","",IF(_xlfn.XLOOKUP($B112,Event_and_Consequence!$CL:$CL,Event_and_Consequence!AF:AF,"",0,1)&lt;&gt;"",_xlfn.XLOOKUP($B112,Event_and_Consequence!$CL:$CL,Event_and_Consequence!AF:AF,"",0,1),""))</f>
        <v/>
      </c>
      <c r="V112" s="184"/>
      <c r="W112" s="184"/>
      <c r="X112" s="179" t="str">
        <f>IF($C112="","",IF(_xlfn.XLOOKUP($B112,Event_and_Consequence!$CL:$CL,Event_and_Consequence!AG:AG,"",0,1)&lt;&gt;"",_xlfn.XLOOKUP($B112,Event_and_Consequence!$CL:$CL,Event_and_Consequence!AG:AG,"",0,1),""))</f>
        <v/>
      </c>
      <c r="Y112" s="179" t="str">
        <f>IF($C112="","",IF(_xlfn.XLOOKUP($B112,Event_and_Consequence!$CL:$CL,Event_and_Consequence!AH:AH,"",0,1)&lt;&gt;"",_xlfn.XLOOKUP($B112,Event_and_Consequence!$CL:$CL,Event_and_Consequence!AH:AH,"",0,1),""))</f>
        <v/>
      </c>
      <c r="Z112" s="179" t="str">
        <f>IF($C112="","",IF(_xlfn.XLOOKUP($B112,Event_and_Consequence!$CL:$CL,Event_and_Consequence!AI:AI,"",0,1)&lt;&gt;"",_xlfn.XLOOKUP($B112,Event_and_Consequence!$CL:$CL,Event_and_Consequence!AI:AI,"",0,1),""))</f>
        <v/>
      </c>
      <c r="AA112" s="179" t="str">
        <f>IF($C112="","",IF(_xlfn.XLOOKUP($B112,Event_and_Consequence!$CL:$CL,Event_and_Consequence!AJ:AJ,"",0,1)&lt;&gt;"",_xlfn.XLOOKUP($B112,Event_and_Consequence!$CL:$CL,Event_and_Consequence!AJ:AJ,"",0,1),""))</f>
        <v/>
      </c>
      <c r="AB112" s="184"/>
    </row>
    <row r="113" spans="1:28" s="176" customFormat="1" ht="12" x14ac:dyDescent="0.25">
      <c r="A113" s="188"/>
      <c r="B113" s="188">
        <v>111</v>
      </c>
      <c r="C113" s="178" t="str">
        <f>_xlfn.XLOOKUP($B113,Event_and_Consequence!$CL:$CL,Event_and_Consequence!B:B,"",0,1)</f>
        <v/>
      </c>
      <c r="D113" s="179" t="str">
        <f>IF($C113="","",_xlfn.XLOOKUP(C113,Facility_Information!B:B,Facility_Information!O:O,,0,1))</f>
        <v/>
      </c>
      <c r="E113" s="180" t="str">
        <f>IF($C113="","",_xlfn.XLOOKUP($B113,Event_and_Consequence!$CL:$CL,Event_and_Consequence!G:G,"",0,1))</f>
        <v/>
      </c>
      <c r="F113" s="181" t="str">
        <f>IF($C113="","",_xlfn.XLOOKUP($B113,Event_and_Consequence!$CL:$CL,Event_and_Consequence!H:H,"",0,1))</f>
        <v/>
      </c>
      <c r="G113" s="184"/>
      <c r="H113" s="184"/>
      <c r="I113" s="184"/>
      <c r="J113" s="179" t="str">
        <f>IF($C113="","",_xlfn.XLOOKUP($B113,Event_and_Consequence!$CL:$CL,Event_and_Consequence!I:I,"",0,1))</f>
        <v/>
      </c>
      <c r="K113" s="184"/>
      <c r="L113" s="179" t="str">
        <f>IF($C113="","",IF(_xlfn.XLOOKUP($B113,Event_and_Consequence!$CL:$CL,Event_and_Consequence!Y:Y,"",0,1)&lt;&gt;"",_xlfn.XLOOKUP($B113,Event_and_Consequence!$CL:$CL,Event_and_Consequence!Y:Y,"",0,1),""))</f>
        <v/>
      </c>
      <c r="M113" s="179" t="str">
        <f>IF($C113="","",IF(_xlfn.XLOOKUP($B113,Event_and_Consequence!$CL:$CL,Event_and_Consequence!Z:Z,"",0,1)&lt;&gt;"",_xlfn.XLOOKUP($B113,Event_and_Consequence!$CL:$CL,Event_and_Consequence!Z:Z,"",0,1),""))</f>
        <v/>
      </c>
      <c r="N113" s="179" t="str">
        <f>IF($C113="","",IF(_xlfn.XLOOKUP($B113,Event_and_Consequence!$CL:$CL,Event_and_Consequence!AA:AA,"",0,1)&lt;&gt;"",_xlfn.XLOOKUP($B113,Event_and_Consequence!$CL:$CL,Event_and_Consequence!AA:AA,"",0,1),""))</f>
        <v/>
      </c>
      <c r="O113" s="179" t="str">
        <f>IF($C113="","",IF(_xlfn.XLOOKUP($B113,Event_and_Consequence!$CL:$CL,Event_and_Consequence!AB:AB,"",0,1)&lt;&gt;"",_xlfn.XLOOKUP($B113,Event_and_Consequence!$CL:$CL,Event_and_Consequence!AB:AB,"",0,1),""))</f>
        <v/>
      </c>
      <c r="P113" s="184"/>
      <c r="Q113" s="184"/>
      <c r="R113" s="179" t="str">
        <f>IF($C113="","",IF(_xlfn.XLOOKUP($B113,Event_and_Consequence!$CL:$CL,Event_and_Consequence!AC:AC,"",0,1)&lt;&gt;"",_xlfn.XLOOKUP($B113,Event_and_Consequence!$CL:$CL,Event_and_Consequence!AC:AC,"",0,1),""))</f>
        <v/>
      </c>
      <c r="S113" s="179" t="str">
        <f>IF($C113="","",IF(_xlfn.XLOOKUP($B113,Event_and_Consequence!$CL:$CL,Event_and_Consequence!AD:AD,"",0,1)&lt;&gt;"",_xlfn.XLOOKUP($B113,Event_and_Consequence!$CL:$CL,Event_and_Consequence!AD:AD,"",0,1),""))</f>
        <v/>
      </c>
      <c r="T113" s="179" t="str">
        <f>IF($C113="","",IF(_xlfn.XLOOKUP($B113,Event_and_Consequence!$CL:$CL,Event_and_Consequence!AE:AE,"",0,1)&lt;&gt;"",_xlfn.XLOOKUP($B113,Event_and_Consequence!$CL:$CL,Event_and_Consequence!AE:AE,"",0,1),""))</f>
        <v/>
      </c>
      <c r="U113" s="179" t="str">
        <f>IF($C113="","",IF(_xlfn.XLOOKUP($B113,Event_and_Consequence!$CL:$CL,Event_and_Consequence!AF:AF,"",0,1)&lt;&gt;"",_xlfn.XLOOKUP($B113,Event_and_Consequence!$CL:$CL,Event_and_Consequence!AF:AF,"",0,1),""))</f>
        <v/>
      </c>
      <c r="V113" s="184"/>
      <c r="W113" s="184"/>
      <c r="X113" s="179" t="str">
        <f>IF($C113="","",IF(_xlfn.XLOOKUP($B113,Event_and_Consequence!$CL:$CL,Event_and_Consequence!AG:AG,"",0,1)&lt;&gt;"",_xlfn.XLOOKUP($B113,Event_and_Consequence!$CL:$CL,Event_and_Consequence!AG:AG,"",0,1),""))</f>
        <v/>
      </c>
      <c r="Y113" s="179" t="str">
        <f>IF($C113="","",IF(_xlfn.XLOOKUP($B113,Event_and_Consequence!$CL:$CL,Event_and_Consequence!AH:AH,"",0,1)&lt;&gt;"",_xlfn.XLOOKUP($B113,Event_and_Consequence!$CL:$CL,Event_and_Consequence!AH:AH,"",0,1),""))</f>
        <v/>
      </c>
      <c r="Z113" s="179" t="str">
        <f>IF($C113="","",IF(_xlfn.XLOOKUP($B113,Event_and_Consequence!$CL:$CL,Event_and_Consequence!AI:AI,"",0,1)&lt;&gt;"",_xlfn.XLOOKUP($B113,Event_and_Consequence!$CL:$CL,Event_and_Consequence!AI:AI,"",0,1),""))</f>
        <v/>
      </c>
      <c r="AA113" s="179" t="str">
        <f>IF($C113="","",IF(_xlfn.XLOOKUP($B113,Event_and_Consequence!$CL:$CL,Event_and_Consequence!AJ:AJ,"",0,1)&lt;&gt;"",_xlfn.XLOOKUP($B113,Event_and_Consequence!$CL:$CL,Event_and_Consequence!AJ:AJ,"",0,1),""))</f>
        <v/>
      </c>
      <c r="AB113" s="184"/>
    </row>
    <row r="114" spans="1:28" s="176" customFormat="1" ht="12" x14ac:dyDescent="0.25">
      <c r="A114" s="188"/>
      <c r="B114" s="188">
        <v>112</v>
      </c>
      <c r="C114" s="178" t="str">
        <f>_xlfn.XLOOKUP($B114,Event_and_Consequence!$CL:$CL,Event_and_Consequence!B:B,"",0,1)</f>
        <v/>
      </c>
      <c r="D114" s="179" t="str">
        <f>IF($C114="","",_xlfn.XLOOKUP(C114,Facility_Information!B:B,Facility_Information!O:O,,0,1))</f>
        <v/>
      </c>
      <c r="E114" s="180" t="str">
        <f>IF($C114="","",_xlfn.XLOOKUP($B114,Event_and_Consequence!$CL:$CL,Event_and_Consequence!G:G,"",0,1))</f>
        <v/>
      </c>
      <c r="F114" s="181" t="str">
        <f>IF($C114="","",_xlfn.XLOOKUP($B114,Event_and_Consequence!$CL:$CL,Event_and_Consequence!H:H,"",0,1))</f>
        <v/>
      </c>
      <c r="G114" s="184"/>
      <c r="H114" s="184"/>
      <c r="I114" s="184"/>
      <c r="J114" s="179" t="str">
        <f>IF($C114="","",_xlfn.XLOOKUP($B114,Event_and_Consequence!$CL:$CL,Event_and_Consequence!I:I,"",0,1))</f>
        <v/>
      </c>
      <c r="K114" s="184"/>
      <c r="L114" s="179" t="str">
        <f>IF($C114="","",IF(_xlfn.XLOOKUP($B114,Event_and_Consequence!$CL:$CL,Event_and_Consequence!Y:Y,"",0,1)&lt;&gt;"",_xlfn.XLOOKUP($B114,Event_and_Consequence!$CL:$CL,Event_and_Consequence!Y:Y,"",0,1),""))</f>
        <v/>
      </c>
      <c r="M114" s="179" t="str">
        <f>IF($C114="","",IF(_xlfn.XLOOKUP($B114,Event_and_Consequence!$CL:$CL,Event_and_Consequence!Z:Z,"",0,1)&lt;&gt;"",_xlfn.XLOOKUP($B114,Event_and_Consequence!$CL:$CL,Event_and_Consequence!Z:Z,"",0,1),""))</f>
        <v/>
      </c>
      <c r="N114" s="179" t="str">
        <f>IF($C114="","",IF(_xlfn.XLOOKUP($B114,Event_and_Consequence!$CL:$CL,Event_and_Consequence!AA:AA,"",0,1)&lt;&gt;"",_xlfn.XLOOKUP($B114,Event_and_Consequence!$CL:$CL,Event_and_Consequence!AA:AA,"",0,1),""))</f>
        <v/>
      </c>
      <c r="O114" s="179" t="str">
        <f>IF($C114="","",IF(_xlfn.XLOOKUP($B114,Event_and_Consequence!$CL:$CL,Event_and_Consequence!AB:AB,"",0,1)&lt;&gt;"",_xlfn.XLOOKUP($B114,Event_and_Consequence!$CL:$CL,Event_and_Consequence!AB:AB,"",0,1),""))</f>
        <v/>
      </c>
      <c r="P114" s="184"/>
      <c r="Q114" s="184"/>
      <c r="R114" s="179" t="str">
        <f>IF($C114="","",IF(_xlfn.XLOOKUP($B114,Event_and_Consequence!$CL:$CL,Event_and_Consequence!AC:AC,"",0,1)&lt;&gt;"",_xlfn.XLOOKUP($B114,Event_and_Consequence!$CL:$CL,Event_and_Consequence!AC:AC,"",0,1),""))</f>
        <v/>
      </c>
      <c r="S114" s="179" t="str">
        <f>IF($C114="","",IF(_xlfn.XLOOKUP($B114,Event_and_Consequence!$CL:$CL,Event_and_Consequence!AD:AD,"",0,1)&lt;&gt;"",_xlfn.XLOOKUP($B114,Event_and_Consequence!$CL:$CL,Event_and_Consequence!AD:AD,"",0,1),""))</f>
        <v/>
      </c>
      <c r="T114" s="179" t="str">
        <f>IF($C114="","",IF(_xlfn.XLOOKUP($B114,Event_and_Consequence!$CL:$CL,Event_and_Consequence!AE:AE,"",0,1)&lt;&gt;"",_xlfn.XLOOKUP($B114,Event_and_Consequence!$CL:$CL,Event_and_Consequence!AE:AE,"",0,1),""))</f>
        <v/>
      </c>
      <c r="U114" s="179" t="str">
        <f>IF($C114="","",IF(_xlfn.XLOOKUP($B114,Event_and_Consequence!$CL:$CL,Event_and_Consequence!AF:AF,"",0,1)&lt;&gt;"",_xlfn.XLOOKUP($B114,Event_and_Consequence!$CL:$CL,Event_and_Consequence!AF:AF,"",0,1),""))</f>
        <v/>
      </c>
      <c r="V114" s="184"/>
      <c r="W114" s="184"/>
      <c r="X114" s="179" t="str">
        <f>IF($C114="","",IF(_xlfn.XLOOKUP($B114,Event_and_Consequence!$CL:$CL,Event_and_Consequence!AG:AG,"",0,1)&lt;&gt;"",_xlfn.XLOOKUP($B114,Event_and_Consequence!$CL:$CL,Event_and_Consequence!AG:AG,"",0,1),""))</f>
        <v/>
      </c>
      <c r="Y114" s="179" t="str">
        <f>IF($C114="","",IF(_xlfn.XLOOKUP($B114,Event_and_Consequence!$CL:$CL,Event_and_Consequence!AH:AH,"",0,1)&lt;&gt;"",_xlfn.XLOOKUP($B114,Event_and_Consequence!$CL:$CL,Event_and_Consequence!AH:AH,"",0,1),""))</f>
        <v/>
      </c>
      <c r="Z114" s="179" t="str">
        <f>IF($C114="","",IF(_xlfn.XLOOKUP($B114,Event_and_Consequence!$CL:$CL,Event_and_Consequence!AI:AI,"",0,1)&lt;&gt;"",_xlfn.XLOOKUP($B114,Event_and_Consequence!$CL:$CL,Event_and_Consequence!AI:AI,"",0,1),""))</f>
        <v/>
      </c>
      <c r="AA114" s="179" t="str">
        <f>IF($C114="","",IF(_xlfn.XLOOKUP($B114,Event_and_Consequence!$CL:$CL,Event_and_Consequence!AJ:AJ,"",0,1)&lt;&gt;"",_xlfn.XLOOKUP($B114,Event_and_Consequence!$CL:$CL,Event_and_Consequence!AJ:AJ,"",0,1),""))</f>
        <v/>
      </c>
      <c r="AB114" s="184"/>
    </row>
    <row r="115" spans="1:28" s="176" customFormat="1" ht="12" x14ac:dyDescent="0.25">
      <c r="A115" s="188"/>
      <c r="B115" s="188">
        <v>113</v>
      </c>
      <c r="C115" s="178" t="str">
        <f>_xlfn.XLOOKUP($B115,Event_and_Consequence!$CL:$CL,Event_and_Consequence!B:B,"",0,1)</f>
        <v/>
      </c>
      <c r="D115" s="179" t="str">
        <f>IF($C115="","",_xlfn.XLOOKUP(C115,Facility_Information!B:B,Facility_Information!O:O,,0,1))</f>
        <v/>
      </c>
      <c r="E115" s="180" t="str">
        <f>IF($C115="","",_xlfn.XLOOKUP($B115,Event_and_Consequence!$CL:$CL,Event_and_Consequence!G:G,"",0,1))</f>
        <v/>
      </c>
      <c r="F115" s="181" t="str">
        <f>IF($C115="","",_xlfn.XLOOKUP($B115,Event_and_Consequence!$CL:$CL,Event_and_Consequence!H:H,"",0,1))</f>
        <v/>
      </c>
      <c r="G115" s="184"/>
      <c r="H115" s="184"/>
      <c r="I115" s="184"/>
      <c r="J115" s="179" t="str">
        <f>IF($C115="","",_xlfn.XLOOKUP($B115,Event_and_Consequence!$CL:$CL,Event_and_Consequence!I:I,"",0,1))</f>
        <v/>
      </c>
      <c r="K115" s="184"/>
      <c r="L115" s="179" t="str">
        <f>IF($C115="","",IF(_xlfn.XLOOKUP($B115,Event_and_Consequence!$CL:$CL,Event_and_Consequence!Y:Y,"",0,1)&lt;&gt;"",_xlfn.XLOOKUP($B115,Event_and_Consequence!$CL:$CL,Event_and_Consequence!Y:Y,"",0,1),""))</f>
        <v/>
      </c>
      <c r="M115" s="179" t="str">
        <f>IF($C115="","",IF(_xlfn.XLOOKUP($B115,Event_and_Consequence!$CL:$CL,Event_and_Consequence!Z:Z,"",0,1)&lt;&gt;"",_xlfn.XLOOKUP($B115,Event_and_Consequence!$CL:$CL,Event_and_Consequence!Z:Z,"",0,1),""))</f>
        <v/>
      </c>
      <c r="N115" s="179" t="str">
        <f>IF($C115="","",IF(_xlfn.XLOOKUP($B115,Event_and_Consequence!$CL:$CL,Event_and_Consequence!AA:AA,"",0,1)&lt;&gt;"",_xlfn.XLOOKUP($B115,Event_and_Consequence!$CL:$CL,Event_and_Consequence!AA:AA,"",0,1),""))</f>
        <v/>
      </c>
      <c r="O115" s="179" t="str">
        <f>IF($C115="","",IF(_xlfn.XLOOKUP($B115,Event_and_Consequence!$CL:$CL,Event_and_Consequence!AB:AB,"",0,1)&lt;&gt;"",_xlfn.XLOOKUP($B115,Event_and_Consequence!$CL:$CL,Event_and_Consequence!AB:AB,"",0,1),""))</f>
        <v/>
      </c>
      <c r="P115" s="184"/>
      <c r="Q115" s="184"/>
      <c r="R115" s="179" t="str">
        <f>IF($C115="","",IF(_xlfn.XLOOKUP($B115,Event_and_Consequence!$CL:$CL,Event_and_Consequence!AC:AC,"",0,1)&lt;&gt;"",_xlfn.XLOOKUP($B115,Event_and_Consequence!$CL:$CL,Event_and_Consequence!AC:AC,"",0,1),""))</f>
        <v/>
      </c>
      <c r="S115" s="179" t="str">
        <f>IF($C115="","",IF(_xlfn.XLOOKUP($B115,Event_and_Consequence!$CL:$CL,Event_and_Consequence!AD:AD,"",0,1)&lt;&gt;"",_xlfn.XLOOKUP($B115,Event_and_Consequence!$CL:$CL,Event_and_Consequence!AD:AD,"",0,1),""))</f>
        <v/>
      </c>
      <c r="T115" s="179" t="str">
        <f>IF($C115="","",IF(_xlfn.XLOOKUP($B115,Event_and_Consequence!$CL:$CL,Event_and_Consequence!AE:AE,"",0,1)&lt;&gt;"",_xlfn.XLOOKUP($B115,Event_and_Consequence!$CL:$CL,Event_and_Consequence!AE:AE,"",0,1),""))</f>
        <v/>
      </c>
      <c r="U115" s="179" t="str">
        <f>IF($C115="","",IF(_xlfn.XLOOKUP($B115,Event_and_Consequence!$CL:$CL,Event_and_Consequence!AF:AF,"",0,1)&lt;&gt;"",_xlfn.XLOOKUP($B115,Event_and_Consequence!$CL:$CL,Event_and_Consequence!AF:AF,"",0,1),""))</f>
        <v/>
      </c>
      <c r="V115" s="184"/>
      <c r="W115" s="184"/>
      <c r="X115" s="179" t="str">
        <f>IF($C115="","",IF(_xlfn.XLOOKUP($B115,Event_and_Consequence!$CL:$CL,Event_and_Consequence!AG:AG,"",0,1)&lt;&gt;"",_xlfn.XLOOKUP($B115,Event_and_Consequence!$CL:$CL,Event_and_Consequence!AG:AG,"",0,1),""))</f>
        <v/>
      </c>
      <c r="Y115" s="179" t="str">
        <f>IF($C115="","",IF(_xlfn.XLOOKUP($B115,Event_and_Consequence!$CL:$CL,Event_and_Consequence!AH:AH,"",0,1)&lt;&gt;"",_xlfn.XLOOKUP($B115,Event_and_Consequence!$CL:$CL,Event_and_Consequence!AH:AH,"",0,1),""))</f>
        <v/>
      </c>
      <c r="Z115" s="179" t="str">
        <f>IF($C115="","",IF(_xlfn.XLOOKUP($B115,Event_and_Consequence!$CL:$CL,Event_and_Consequence!AI:AI,"",0,1)&lt;&gt;"",_xlfn.XLOOKUP($B115,Event_and_Consequence!$CL:$CL,Event_and_Consequence!AI:AI,"",0,1),""))</f>
        <v/>
      </c>
      <c r="AA115" s="179" t="str">
        <f>IF($C115="","",IF(_xlfn.XLOOKUP($B115,Event_and_Consequence!$CL:$CL,Event_and_Consequence!AJ:AJ,"",0,1)&lt;&gt;"",_xlfn.XLOOKUP($B115,Event_and_Consequence!$CL:$CL,Event_and_Consequence!AJ:AJ,"",0,1),""))</f>
        <v/>
      </c>
      <c r="AB115" s="184"/>
    </row>
    <row r="116" spans="1:28" s="176" customFormat="1" ht="12" x14ac:dyDescent="0.25">
      <c r="A116" s="188"/>
      <c r="B116" s="188">
        <v>114</v>
      </c>
      <c r="C116" s="178" t="str">
        <f>_xlfn.XLOOKUP($B116,Event_and_Consequence!$CL:$CL,Event_and_Consequence!B:B,"",0,1)</f>
        <v/>
      </c>
      <c r="D116" s="179" t="str">
        <f>IF($C116="","",_xlfn.XLOOKUP(C116,Facility_Information!B:B,Facility_Information!O:O,,0,1))</f>
        <v/>
      </c>
      <c r="E116" s="180" t="str">
        <f>IF($C116="","",_xlfn.XLOOKUP($B116,Event_and_Consequence!$CL:$CL,Event_and_Consequence!G:G,"",0,1))</f>
        <v/>
      </c>
      <c r="F116" s="181" t="str">
        <f>IF($C116="","",_xlfn.XLOOKUP($B116,Event_and_Consequence!$CL:$CL,Event_and_Consequence!H:H,"",0,1))</f>
        <v/>
      </c>
      <c r="G116" s="184"/>
      <c r="H116" s="184"/>
      <c r="I116" s="184"/>
      <c r="J116" s="179" t="str">
        <f>IF($C116="","",_xlfn.XLOOKUP($B116,Event_and_Consequence!$CL:$CL,Event_and_Consequence!I:I,"",0,1))</f>
        <v/>
      </c>
      <c r="K116" s="184"/>
      <c r="L116" s="179" t="str">
        <f>IF($C116="","",IF(_xlfn.XLOOKUP($B116,Event_and_Consequence!$CL:$CL,Event_and_Consequence!Y:Y,"",0,1)&lt;&gt;"",_xlfn.XLOOKUP($B116,Event_and_Consequence!$CL:$CL,Event_and_Consequence!Y:Y,"",0,1),""))</f>
        <v/>
      </c>
      <c r="M116" s="179" t="str">
        <f>IF($C116="","",IF(_xlfn.XLOOKUP($B116,Event_and_Consequence!$CL:$CL,Event_and_Consequence!Z:Z,"",0,1)&lt;&gt;"",_xlfn.XLOOKUP($B116,Event_and_Consequence!$CL:$CL,Event_and_Consequence!Z:Z,"",0,1),""))</f>
        <v/>
      </c>
      <c r="N116" s="179" t="str">
        <f>IF($C116="","",IF(_xlfn.XLOOKUP($B116,Event_and_Consequence!$CL:$CL,Event_and_Consequence!AA:AA,"",0,1)&lt;&gt;"",_xlfn.XLOOKUP($B116,Event_and_Consequence!$CL:$CL,Event_and_Consequence!AA:AA,"",0,1),""))</f>
        <v/>
      </c>
      <c r="O116" s="179" t="str">
        <f>IF($C116="","",IF(_xlfn.XLOOKUP($B116,Event_and_Consequence!$CL:$CL,Event_and_Consequence!AB:AB,"",0,1)&lt;&gt;"",_xlfn.XLOOKUP($B116,Event_and_Consequence!$CL:$CL,Event_and_Consequence!AB:AB,"",0,1),""))</f>
        <v/>
      </c>
      <c r="P116" s="184"/>
      <c r="Q116" s="184"/>
      <c r="R116" s="179" t="str">
        <f>IF($C116="","",IF(_xlfn.XLOOKUP($B116,Event_and_Consequence!$CL:$CL,Event_and_Consequence!AC:AC,"",0,1)&lt;&gt;"",_xlfn.XLOOKUP($B116,Event_and_Consequence!$CL:$CL,Event_and_Consequence!AC:AC,"",0,1),""))</f>
        <v/>
      </c>
      <c r="S116" s="179" t="str">
        <f>IF($C116="","",IF(_xlfn.XLOOKUP($B116,Event_and_Consequence!$CL:$CL,Event_and_Consequence!AD:AD,"",0,1)&lt;&gt;"",_xlfn.XLOOKUP($B116,Event_and_Consequence!$CL:$CL,Event_and_Consequence!AD:AD,"",0,1),""))</f>
        <v/>
      </c>
      <c r="T116" s="179" t="str">
        <f>IF($C116="","",IF(_xlfn.XLOOKUP($B116,Event_and_Consequence!$CL:$CL,Event_and_Consequence!AE:AE,"",0,1)&lt;&gt;"",_xlfn.XLOOKUP($B116,Event_and_Consequence!$CL:$CL,Event_and_Consequence!AE:AE,"",0,1),""))</f>
        <v/>
      </c>
      <c r="U116" s="179" t="str">
        <f>IF($C116="","",IF(_xlfn.XLOOKUP($B116,Event_and_Consequence!$CL:$CL,Event_and_Consequence!AF:AF,"",0,1)&lt;&gt;"",_xlfn.XLOOKUP($B116,Event_and_Consequence!$CL:$CL,Event_and_Consequence!AF:AF,"",0,1),""))</f>
        <v/>
      </c>
      <c r="V116" s="184"/>
      <c r="W116" s="184"/>
      <c r="X116" s="179" t="str">
        <f>IF($C116="","",IF(_xlfn.XLOOKUP($B116,Event_and_Consequence!$CL:$CL,Event_and_Consequence!AG:AG,"",0,1)&lt;&gt;"",_xlfn.XLOOKUP($B116,Event_and_Consequence!$CL:$CL,Event_and_Consequence!AG:AG,"",0,1),""))</f>
        <v/>
      </c>
      <c r="Y116" s="179" t="str">
        <f>IF($C116="","",IF(_xlfn.XLOOKUP($B116,Event_and_Consequence!$CL:$CL,Event_and_Consequence!AH:AH,"",0,1)&lt;&gt;"",_xlfn.XLOOKUP($B116,Event_and_Consequence!$CL:$CL,Event_and_Consequence!AH:AH,"",0,1),""))</f>
        <v/>
      </c>
      <c r="Z116" s="179" t="str">
        <f>IF($C116="","",IF(_xlfn.XLOOKUP($B116,Event_and_Consequence!$CL:$CL,Event_and_Consequence!AI:AI,"",0,1)&lt;&gt;"",_xlfn.XLOOKUP($B116,Event_and_Consequence!$CL:$CL,Event_and_Consequence!AI:AI,"",0,1),""))</f>
        <v/>
      </c>
      <c r="AA116" s="179" t="str">
        <f>IF($C116="","",IF(_xlfn.XLOOKUP($B116,Event_and_Consequence!$CL:$CL,Event_and_Consequence!AJ:AJ,"",0,1)&lt;&gt;"",_xlfn.XLOOKUP($B116,Event_and_Consequence!$CL:$CL,Event_and_Consequence!AJ:AJ,"",0,1),""))</f>
        <v/>
      </c>
      <c r="AB116" s="184"/>
    </row>
    <row r="117" spans="1:28" s="176" customFormat="1" ht="12" x14ac:dyDescent="0.25">
      <c r="A117" s="188"/>
      <c r="B117" s="188">
        <v>115</v>
      </c>
      <c r="C117" s="178" t="str">
        <f>_xlfn.XLOOKUP($B117,Event_and_Consequence!$CL:$CL,Event_and_Consequence!B:B,"",0,1)</f>
        <v/>
      </c>
      <c r="D117" s="179" t="str">
        <f>IF($C117="","",_xlfn.XLOOKUP(C117,Facility_Information!B:B,Facility_Information!O:O,,0,1))</f>
        <v/>
      </c>
      <c r="E117" s="180" t="str">
        <f>IF($C117="","",_xlfn.XLOOKUP($B117,Event_and_Consequence!$CL:$CL,Event_and_Consequence!G:G,"",0,1))</f>
        <v/>
      </c>
      <c r="F117" s="181" t="str">
        <f>IF($C117="","",_xlfn.XLOOKUP($B117,Event_and_Consequence!$CL:$CL,Event_and_Consequence!H:H,"",0,1))</f>
        <v/>
      </c>
      <c r="G117" s="184"/>
      <c r="H117" s="184"/>
      <c r="I117" s="184"/>
      <c r="J117" s="179" t="str">
        <f>IF($C117="","",_xlfn.XLOOKUP($B117,Event_and_Consequence!$CL:$CL,Event_and_Consequence!I:I,"",0,1))</f>
        <v/>
      </c>
      <c r="K117" s="184"/>
      <c r="L117" s="179" t="str">
        <f>IF($C117="","",IF(_xlfn.XLOOKUP($B117,Event_and_Consequence!$CL:$CL,Event_and_Consequence!Y:Y,"",0,1)&lt;&gt;"",_xlfn.XLOOKUP($B117,Event_and_Consequence!$CL:$CL,Event_and_Consequence!Y:Y,"",0,1),""))</f>
        <v/>
      </c>
      <c r="M117" s="179" t="str">
        <f>IF($C117="","",IF(_xlfn.XLOOKUP($B117,Event_and_Consequence!$CL:$CL,Event_and_Consequence!Z:Z,"",0,1)&lt;&gt;"",_xlfn.XLOOKUP($B117,Event_and_Consequence!$CL:$CL,Event_and_Consequence!Z:Z,"",0,1),""))</f>
        <v/>
      </c>
      <c r="N117" s="179" t="str">
        <f>IF($C117="","",IF(_xlfn.XLOOKUP($B117,Event_and_Consequence!$CL:$CL,Event_and_Consequence!AA:AA,"",0,1)&lt;&gt;"",_xlfn.XLOOKUP($B117,Event_and_Consequence!$CL:$CL,Event_and_Consequence!AA:AA,"",0,1),""))</f>
        <v/>
      </c>
      <c r="O117" s="179" t="str">
        <f>IF($C117="","",IF(_xlfn.XLOOKUP($B117,Event_and_Consequence!$CL:$CL,Event_and_Consequence!AB:AB,"",0,1)&lt;&gt;"",_xlfn.XLOOKUP($B117,Event_and_Consequence!$CL:$CL,Event_and_Consequence!AB:AB,"",0,1),""))</f>
        <v/>
      </c>
      <c r="P117" s="184"/>
      <c r="Q117" s="184"/>
      <c r="R117" s="179" t="str">
        <f>IF($C117="","",IF(_xlfn.XLOOKUP($B117,Event_and_Consequence!$CL:$CL,Event_and_Consequence!AC:AC,"",0,1)&lt;&gt;"",_xlfn.XLOOKUP($B117,Event_and_Consequence!$CL:$CL,Event_and_Consequence!AC:AC,"",0,1),""))</f>
        <v/>
      </c>
      <c r="S117" s="179" t="str">
        <f>IF($C117="","",IF(_xlfn.XLOOKUP($B117,Event_and_Consequence!$CL:$CL,Event_and_Consequence!AD:AD,"",0,1)&lt;&gt;"",_xlfn.XLOOKUP($B117,Event_and_Consequence!$CL:$CL,Event_and_Consequence!AD:AD,"",0,1),""))</f>
        <v/>
      </c>
      <c r="T117" s="179" t="str">
        <f>IF($C117="","",IF(_xlfn.XLOOKUP($B117,Event_and_Consequence!$CL:$CL,Event_and_Consequence!AE:AE,"",0,1)&lt;&gt;"",_xlfn.XLOOKUP($B117,Event_and_Consequence!$CL:$CL,Event_and_Consequence!AE:AE,"",0,1),""))</f>
        <v/>
      </c>
      <c r="U117" s="179" t="str">
        <f>IF($C117="","",IF(_xlfn.XLOOKUP($B117,Event_and_Consequence!$CL:$CL,Event_and_Consequence!AF:AF,"",0,1)&lt;&gt;"",_xlfn.XLOOKUP($B117,Event_and_Consequence!$CL:$CL,Event_and_Consequence!AF:AF,"",0,1),""))</f>
        <v/>
      </c>
      <c r="V117" s="184"/>
      <c r="W117" s="184"/>
      <c r="X117" s="179" t="str">
        <f>IF($C117="","",IF(_xlfn.XLOOKUP($B117,Event_and_Consequence!$CL:$CL,Event_and_Consequence!AG:AG,"",0,1)&lt;&gt;"",_xlfn.XLOOKUP($B117,Event_and_Consequence!$CL:$CL,Event_and_Consequence!AG:AG,"",0,1),""))</f>
        <v/>
      </c>
      <c r="Y117" s="179" t="str">
        <f>IF($C117="","",IF(_xlfn.XLOOKUP($B117,Event_and_Consequence!$CL:$CL,Event_and_Consequence!AH:AH,"",0,1)&lt;&gt;"",_xlfn.XLOOKUP($B117,Event_and_Consequence!$CL:$CL,Event_and_Consequence!AH:AH,"",0,1),""))</f>
        <v/>
      </c>
      <c r="Z117" s="179" t="str">
        <f>IF($C117="","",IF(_xlfn.XLOOKUP($B117,Event_and_Consequence!$CL:$CL,Event_and_Consequence!AI:AI,"",0,1)&lt;&gt;"",_xlfn.XLOOKUP($B117,Event_and_Consequence!$CL:$CL,Event_and_Consequence!AI:AI,"",0,1),""))</f>
        <v/>
      </c>
      <c r="AA117" s="179" t="str">
        <f>IF($C117="","",IF(_xlfn.XLOOKUP($B117,Event_and_Consequence!$CL:$CL,Event_and_Consequence!AJ:AJ,"",0,1)&lt;&gt;"",_xlfn.XLOOKUP($B117,Event_and_Consequence!$CL:$CL,Event_and_Consequence!AJ:AJ,"",0,1),""))</f>
        <v/>
      </c>
      <c r="AB117" s="184"/>
    </row>
    <row r="118" spans="1:28" s="176" customFormat="1" ht="12" x14ac:dyDescent="0.25">
      <c r="A118" s="188"/>
      <c r="B118" s="188">
        <v>116</v>
      </c>
      <c r="C118" s="178" t="str">
        <f>_xlfn.XLOOKUP($B118,Event_and_Consequence!$CL:$CL,Event_and_Consequence!B:B,"",0,1)</f>
        <v/>
      </c>
      <c r="D118" s="179" t="str">
        <f>IF($C118="","",_xlfn.XLOOKUP(C118,Facility_Information!B:B,Facility_Information!O:O,,0,1))</f>
        <v/>
      </c>
      <c r="E118" s="180" t="str">
        <f>IF($C118="","",_xlfn.XLOOKUP($B118,Event_and_Consequence!$CL:$CL,Event_and_Consequence!G:G,"",0,1))</f>
        <v/>
      </c>
      <c r="F118" s="181" t="str">
        <f>IF($C118="","",_xlfn.XLOOKUP($B118,Event_and_Consequence!$CL:$CL,Event_and_Consequence!H:H,"",0,1))</f>
        <v/>
      </c>
      <c r="G118" s="184"/>
      <c r="H118" s="184"/>
      <c r="I118" s="184"/>
      <c r="J118" s="179" t="str">
        <f>IF($C118="","",_xlfn.XLOOKUP($B118,Event_and_Consequence!$CL:$CL,Event_and_Consequence!I:I,"",0,1))</f>
        <v/>
      </c>
      <c r="K118" s="184"/>
      <c r="L118" s="179" t="str">
        <f>IF($C118="","",IF(_xlfn.XLOOKUP($B118,Event_and_Consequence!$CL:$CL,Event_and_Consequence!Y:Y,"",0,1)&lt;&gt;"",_xlfn.XLOOKUP($B118,Event_and_Consequence!$CL:$CL,Event_and_Consequence!Y:Y,"",0,1),""))</f>
        <v/>
      </c>
      <c r="M118" s="179" t="str">
        <f>IF($C118="","",IF(_xlfn.XLOOKUP($B118,Event_and_Consequence!$CL:$CL,Event_and_Consequence!Z:Z,"",0,1)&lt;&gt;"",_xlfn.XLOOKUP($B118,Event_and_Consequence!$CL:$CL,Event_and_Consequence!Z:Z,"",0,1),""))</f>
        <v/>
      </c>
      <c r="N118" s="179" t="str">
        <f>IF($C118="","",IF(_xlfn.XLOOKUP($B118,Event_and_Consequence!$CL:$CL,Event_and_Consequence!AA:AA,"",0,1)&lt;&gt;"",_xlfn.XLOOKUP($B118,Event_and_Consequence!$CL:$CL,Event_and_Consequence!AA:AA,"",0,1),""))</f>
        <v/>
      </c>
      <c r="O118" s="179" t="str">
        <f>IF($C118="","",IF(_xlfn.XLOOKUP($B118,Event_and_Consequence!$CL:$CL,Event_and_Consequence!AB:AB,"",0,1)&lt;&gt;"",_xlfn.XLOOKUP($B118,Event_and_Consequence!$CL:$CL,Event_and_Consequence!AB:AB,"",0,1),""))</f>
        <v/>
      </c>
      <c r="P118" s="184"/>
      <c r="Q118" s="184"/>
      <c r="R118" s="179" t="str">
        <f>IF($C118="","",IF(_xlfn.XLOOKUP($B118,Event_and_Consequence!$CL:$CL,Event_and_Consequence!AC:AC,"",0,1)&lt;&gt;"",_xlfn.XLOOKUP($B118,Event_and_Consequence!$CL:$CL,Event_and_Consequence!AC:AC,"",0,1),""))</f>
        <v/>
      </c>
      <c r="S118" s="179" t="str">
        <f>IF($C118="","",IF(_xlfn.XLOOKUP($B118,Event_and_Consequence!$CL:$CL,Event_and_Consequence!AD:AD,"",0,1)&lt;&gt;"",_xlfn.XLOOKUP($B118,Event_and_Consequence!$CL:$CL,Event_and_Consequence!AD:AD,"",0,1),""))</f>
        <v/>
      </c>
      <c r="T118" s="179" t="str">
        <f>IF($C118="","",IF(_xlfn.XLOOKUP($B118,Event_and_Consequence!$CL:$CL,Event_and_Consequence!AE:AE,"",0,1)&lt;&gt;"",_xlfn.XLOOKUP($B118,Event_and_Consequence!$CL:$CL,Event_and_Consequence!AE:AE,"",0,1),""))</f>
        <v/>
      </c>
      <c r="U118" s="179" t="str">
        <f>IF($C118="","",IF(_xlfn.XLOOKUP($B118,Event_and_Consequence!$CL:$CL,Event_and_Consequence!AF:AF,"",0,1)&lt;&gt;"",_xlfn.XLOOKUP($B118,Event_and_Consequence!$CL:$CL,Event_and_Consequence!AF:AF,"",0,1),""))</f>
        <v/>
      </c>
      <c r="V118" s="184"/>
      <c r="W118" s="184"/>
      <c r="X118" s="179" t="str">
        <f>IF($C118="","",IF(_xlfn.XLOOKUP($B118,Event_and_Consequence!$CL:$CL,Event_and_Consequence!AG:AG,"",0,1)&lt;&gt;"",_xlfn.XLOOKUP($B118,Event_and_Consequence!$CL:$CL,Event_and_Consequence!AG:AG,"",0,1),""))</f>
        <v/>
      </c>
      <c r="Y118" s="179" t="str">
        <f>IF($C118="","",IF(_xlfn.XLOOKUP($B118,Event_and_Consequence!$CL:$CL,Event_and_Consequence!AH:AH,"",0,1)&lt;&gt;"",_xlfn.XLOOKUP($B118,Event_and_Consequence!$CL:$CL,Event_and_Consequence!AH:AH,"",0,1),""))</f>
        <v/>
      </c>
      <c r="Z118" s="179" t="str">
        <f>IF($C118="","",IF(_xlfn.XLOOKUP($B118,Event_and_Consequence!$CL:$CL,Event_and_Consequence!AI:AI,"",0,1)&lt;&gt;"",_xlfn.XLOOKUP($B118,Event_and_Consequence!$CL:$CL,Event_and_Consequence!AI:AI,"",0,1),""))</f>
        <v/>
      </c>
      <c r="AA118" s="179" t="str">
        <f>IF($C118="","",IF(_xlfn.XLOOKUP($B118,Event_and_Consequence!$CL:$CL,Event_and_Consequence!AJ:AJ,"",0,1)&lt;&gt;"",_xlfn.XLOOKUP($B118,Event_and_Consequence!$CL:$CL,Event_and_Consequence!AJ:AJ,"",0,1),""))</f>
        <v/>
      </c>
      <c r="AB118" s="184"/>
    </row>
    <row r="119" spans="1:28" s="176" customFormat="1" ht="12" x14ac:dyDescent="0.25">
      <c r="A119" s="188"/>
      <c r="B119" s="188">
        <v>117</v>
      </c>
      <c r="C119" s="178" t="str">
        <f>_xlfn.XLOOKUP($B119,Event_and_Consequence!$CL:$CL,Event_and_Consequence!B:B,"",0,1)</f>
        <v/>
      </c>
      <c r="D119" s="179" t="str">
        <f>IF($C119="","",_xlfn.XLOOKUP(C119,Facility_Information!B:B,Facility_Information!O:O,,0,1))</f>
        <v/>
      </c>
      <c r="E119" s="180" t="str">
        <f>IF($C119="","",_xlfn.XLOOKUP($B119,Event_and_Consequence!$CL:$CL,Event_and_Consequence!G:G,"",0,1))</f>
        <v/>
      </c>
      <c r="F119" s="181" t="str">
        <f>IF($C119="","",_xlfn.XLOOKUP($B119,Event_and_Consequence!$CL:$CL,Event_and_Consequence!H:H,"",0,1))</f>
        <v/>
      </c>
      <c r="G119" s="184"/>
      <c r="H119" s="184"/>
      <c r="I119" s="184"/>
      <c r="J119" s="179" t="str">
        <f>IF($C119="","",_xlfn.XLOOKUP($B119,Event_and_Consequence!$CL:$CL,Event_and_Consequence!I:I,"",0,1))</f>
        <v/>
      </c>
      <c r="K119" s="184"/>
      <c r="L119" s="179" t="str">
        <f>IF($C119="","",IF(_xlfn.XLOOKUP($B119,Event_and_Consequence!$CL:$CL,Event_and_Consequence!Y:Y,"",0,1)&lt;&gt;"",_xlfn.XLOOKUP($B119,Event_and_Consequence!$CL:$CL,Event_and_Consequence!Y:Y,"",0,1),""))</f>
        <v/>
      </c>
      <c r="M119" s="179" t="str">
        <f>IF($C119="","",IF(_xlfn.XLOOKUP($B119,Event_and_Consequence!$CL:$CL,Event_and_Consequence!Z:Z,"",0,1)&lt;&gt;"",_xlfn.XLOOKUP($B119,Event_and_Consequence!$CL:$CL,Event_and_Consequence!Z:Z,"",0,1),""))</f>
        <v/>
      </c>
      <c r="N119" s="179" t="str">
        <f>IF($C119="","",IF(_xlfn.XLOOKUP($B119,Event_and_Consequence!$CL:$CL,Event_and_Consequence!AA:AA,"",0,1)&lt;&gt;"",_xlfn.XLOOKUP($B119,Event_and_Consequence!$CL:$CL,Event_and_Consequence!AA:AA,"",0,1),""))</f>
        <v/>
      </c>
      <c r="O119" s="179" t="str">
        <f>IF($C119="","",IF(_xlfn.XLOOKUP($B119,Event_and_Consequence!$CL:$CL,Event_and_Consequence!AB:AB,"",0,1)&lt;&gt;"",_xlfn.XLOOKUP($B119,Event_and_Consequence!$CL:$CL,Event_and_Consequence!AB:AB,"",0,1),""))</f>
        <v/>
      </c>
      <c r="P119" s="184"/>
      <c r="Q119" s="184"/>
      <c r="R119" s="179" t="str">
        <f>IF($C119="","",IF(_xlfn.XLOOKUP($B119,Event_and_Consequence!$CL:$CL,Event_and_Consequence!AC:AC,"",0,1)&lt;&gt;"",_xlfn.XLOOKUP($B119,Event_and_Consequence!$CL:$CL,Event_and_Consequence!AC:AC,"",0,1),""))</f>
        <v/>
      </c>
      <c r="S119" s="179" t="str">
        <f>IF($C119="","",IF(_xlfn.XLOOKUP($B119,Event_and_Consequence!$CL:$CL,Event_and_Consequence!AD:AD,"",0,1)&lt;&gt;"",_xlfn.XLOOKUP($B119,Event_and_Consequence!$CL:$CL,Event_and_Consequence!AD:AD,"",0,1),""))</f>
        <v/>
      </c>
      <c r="T119" s="179" t="str">
        <f>IF($C119="","",IF(_xlfn.XLOOKUP($B119,Event_and_Consequence!$CL:$CL,Event_and_Consequence!AE:AE,"",0,1)&lt;&gt;"",_xlfn.XLOOKUP($B119,Event_and_Consequence!$CL:$CL,Event_and_Consequence!AE:AE,"",0,1),""))</f>
        <v/>
      </c>
      <c r="U119" s="179" t="str">
        <f>IF($C119="","",IF(_xlfn.XLOOKUP($B119,Event_and_Consequence!$CL:$CL,Event_and_Consequence!AF:AF,"",0,1)&lt;&gt;"",_xlfn.XLOOKUP($B119,Event_and_Consequence!$CL:$CL,Event_and_Consequence!AF:AF,"",0,1),""))</f>
        <v/>
      </c>
      <c r="V119" s="184"/>
      <c r="W119" s="184"/>
      <c r="X119" s="179" t="str">
        <f>IF($C119="","",IF(_xlfn.XLOOKUP($B119,Event_and_Consequence!$CL:$CL,Event_and_Consequence!AG:AG,"",0,1)&lt;&gt;"",_xlfn.XLOOKUP($B119,Event_and_Consequence!$CL:$CL,Event_and_Consequence!AG:AG,"",0,1),""))</f>
        <v/>
      </c>
      <c r="Y119" s="179" t="str">
        <f>IF($C119="","",IF(_xlfn.XLOOKUP($B119,Event_and_Consequence!$CL:$CL,Event_and_Consequence!AH:AH,"",0,1)&lt;&gt;"",_xlfn.XLOOKUP($B119,Event_and_Consequence!$CL:$CL,Event_and_Consequence!AH:AH,"",0,1),""))</f>
        <v/>
      </c>
      <c r="Z119" s="179" t="str">
        <f>IF($C119="","",IF(_xlfn.XLOOKUP($B119,Event_and_Consequence!$CL:$CL,Event_and_Consequence!AI:AI,"",0,1)&lt;&gt;"",_xlfn.XLOOKUP($B119,Event_and_Consequence!$CL:$CL,Event_and_Consequence!AI:AI,"",0,1),""))</f>
        <v/>
      </c>
      <c r="AA119" s="179" t="str">
        <f>IF($C119="","",IF(_xlfn.XLOOKUP($B119,Event_and_Consequence!$CL:$CL,Event_and_Consequence!AJ:AJ,"",0,1)&lt;&gt;"",_xlfn.XLOOKUP($B119,Event_and_Consequence!$CL:$CL,Event_and_Consequence!AJ:AJ,"",0,1),""))</f>
        <v/>
      </c>
      <c r="AB119" s="184"/>
    </row>
    <row r="120" spans="1:28" s="176" customFormat="1" ht="12" x14ac:dyDescent="0.25">
      <c r="A120" s="188"/>
      <c r="B120" s="188">
        <v>118</v>
      </c>
      <c r="C120" s="178" t="str">
        <f>_xlfn.XLOOKUP($B120,Event_and_Consequence!$CL:$CL,Event_and_Consequence!B:B,"",0,1)</f>
        <v/>
      </c>
      <c r="D120" s="179" t="str">
        <f>IF($C120="","",_xlfn.XLOOKUP(C120,Facility_Information!B:B,Facility_Information!O:O,,0,1))</f>
        <v/>
      </c>
      <c r="E120" s="180" t="str">
        <f>IF($C120="","",_xlfn.XLOOKUP($B120,Event_and_Consequence!$CL:$CL,Event_and_Consequence!G:G,"",0,1))</f>
        <v/>
      </c>
      <c r="F120" s="181" t="str">
        <f>IF($C120="","",_xlfn.XLOOKUP($B120,Event_and_Consequence!$CL:$CL,Event_and_Consequence!H:H,"",0,1))</f>
        <v/>
      </c>
      <c r="G120" s="184"/>
      <c r="H120" s="184"/>
      <c r="I120" s="184"/>
      <c r="J120" s="179" t="str">
        <f>IF($C120="","",_xlfn.XLOOKUP($B120,Event_and_Consequence!$CL:$CL,Event_and_Consequence!I:I,"",0,1))</f>
        <v/>
      </c>
      <c r="K120" s="184"/>
      <c r="L120" s="179" t="str">
        <f>IF($C120="","",IF(_xlfn.XLOOKUP($B120,Event_and_Consequence!$CL:$CL,Event_and_Consequence!Y:Y,"",0,1)&lt;&gt;"",_xlfn.XLOOKUP($B120,Event_and_Consequence!$CL:$CL,Event_and_Consequence!Y:Y,"",0,1),""))</f>
        <v/>
      </c>
      <c r="M120" s="179" t="str">
        <f>IF($C120="","",IF(_xlfn.XLOOKUP($B120,Event_and_Consequence!$CL:$CL,Event_and_Consequence!Z:Z,"",0,1)&lt;&gt;"",_xlfn.XLOOKUP($B120,Event_and_Consequence!$CL:$CL,Event_and_Consequence!Z:Z,"",0,1),""))</f>
        <v/>
      </c>
      <c r="N120" s="179" t="str">
        <f>IF($C120="","",IF(_xlfn.XLOOKUP($B120,Event_and_Consequence!$CL:$CL,Event_and_Consequence!AA:AA,"",0,1)&lt;&gt;"",_xlfn.XLOOKUP($B120,Event_and_Consequence!$CL:$CL,Event_and_Consequence!AA:AA,"",0,1),""))</f>
        <v/>
      </c>
      <c r="O120" s="179" t="str">
        <f>IF($C120="","",IF(_xlfn.XLOOKUP($B120,Event_and_Consequence!$CL:$CL,Event_and_Consequence!AB:AB,"",0,1)&lt;&gt;"",_xlfn.XLOOKUP($B120,Event_and_Consequence!$CL:$CL,Event_and_Consequence!AB:AB,"",0,1),""))</f>
        <v/>
      </c>
      <c r="P120" s="184"/>
      <c r="Q120" s="184"/>
      <c r="R120" s="179" t="str">
        <f>IF($C120="","",IF(_xlfn.XLOOKUP($B120,Event_and_Consequence!$CL:$CL,Event_and_Consequence!AC:AC,"",0,1)&lt;&gt;"",_xlfn.XLOOKUP($B120,Event_and_Consequence!$CL:$CL,Event_and_Consequence!AC:AC,"",0,1),""))</f>
        <v/>
      </c>
      <c r="S120" s="179" t="str">
        <f>IF($C120="","",IF(_xlfn.XLOOKUP($B120,Event_and_Consequence!$CL:$CL,Event_and_Consequence!AD:AD,"",0,1)&lt;&gt;"",_xlfn.XLOOKUP($B120,Event_and_Consequence!$CL:$CL,Event_and_Consequence!AD:AD,"",0,1),""))</f>
        <v/>
      </c>
      <c r="T120" s="179" t="str">
        <f>IF($C120="","",IF(_xlfn.XLOOKUP($B120,Event_and_Consequence!$CL:$CL,Event_and_Consequence!AE:AE,"",0,1)&lt;&gt;"",_xlfn.XLOOKUP($B120,Event_and_Consequence!$CL:$CL,Event_and_Consequence!AE:AE,"",0,1),""))</f>
        <v/>
      </c>
      <c r="U120" s="179" t="str">
        <f>IF($C120="","",IF(_xlfn.XLOOKUP($B120,Event_and_Consequence!$CL:$CL,Event_and_Consequence!AF:AF,"",0,1)&lt;&gt;"",_xlfn.XLOOKUP($B120,Event_and_Consequence!$CL:$CL,Event_and_Consequence!AF:AF,"",0,1),""))</f>
        <v/>
      </c>
      <c r="V120" s="184"/>
      <c r="W120" s="184"/>
      <c r="X120" s="179" t="str">
        <f>IF($C120="","",IF(_xlfn.XLOOKUP($B120,Event_and_Consequence!$CL:$CL,Event_and_Consequence!AG:AG,"",0,1)&lt;&gt;"",_xlfn.XLOOKUP($B120,Event_and_Consequence!$CL:$CL,Event_and_Consequence!AG:AG,"",0,1),""))</f>
        <v/>
      </c>
      <c r="Y120" s="179" t="str">
        <f>IF($C120="","",IF(_xlfn.XLOOKUP($B120,Event_and_Consequence!$CL:$CL,Event_and_Consequence!AH:AH,"",0,1)&lt;&gt;"",_xlfn.XLOOKUP($B120,Event_and_Consequence!$CL:$CL,Event_and_Consequence!AH:AH,"",0,1),""))</f>
        <v/>
      </c>
      <c r="Z120" s="179" t="str">
        <f>IF($C120="","",IF(_xlfn.XLOOKUP($B120,Event_and_Consequence!$CL:$CL,Event_and_Consequence!AI:AI,"",0,1)&lt;&gt;"",_xlfn.XLOOKUP($B120,Event_and_Consequence!$CL:$CL,Event_and_Consequence!AI:AI,"",0,1),""))</f>
        <v/>
      </c>
      <c r="AA120" s="179" t="str">
        <f>IF($C120="","",IF(_xlfn.XLOOKUP($B120,Event_and_Consequence!$CL:$CL,Event_and_Consequence!AJ:AJ,"",0,1)&lt;&gt;"",_xlfn.XLOOKUP($B120,Event_and_Consequence!$CL:$CL,Event_and_Consequence!AJ:AJ,"",0,1),""))</f>
        <v/>
      </c>
      <c r="AB120" s="184"/>
    </row>
    <row r="121" spans="1:28" s="176" customFormat="1" ht="12" x14ac:dyDescent="0.25">
      <c r="A121" s="188"/>
      <c r="B121" s="188">
        <v>119</v>
      </c>
      <c r="C121" s="178" t="str">
        <f>_xlfn.XLOOKUP($B121,Event_and_Consequence!$CL:$CL,Event_and_Consequence!B:B,"",0,1)</f>
        <v/>
      </c>
      <c r="D121" s="179" t="str">
        <f>IF($C121="","",_xlfn.XLOOKUP(C121,Facility_Information!B:B,Facility_Information!O:O,,0,1))</f>
        <v/>
      </c>
      <c r="E121" s="180" t="str">
        <f>IF($C121="","",_xlfn.XLOOKUP($B121,Event_and_Consequence!$CL:$CL,Event_and_Consequence!G:G,"",0,1))</f>
        <v/>
      </c>
      <c r="F121" s="181" t="str">
        <f>IF($C121="","",_xlfn.XLOOKUP($B121,Event_and_Consequence!$CL:$CL,Event_and_Consequence!H:H,"",0,1))</f>
        <v/>
      </c>
      <c r="G121" s="184"/>
      <c r="H121" s="184"/>
      <c r="I121" s="184"/>
      <c r="J121" s="179" t="str">
        <f>IF($C121="","",_xlfn.XLOOKUP($B121,Event_and_Consequence!$CL:$CL,Event_and_Consequence!I:I,"",0,1))</f>
        <v/>
      </c>
      <c r="K121" s="184"/>
      <c r="L121" s="179" t="str">
        <f>IF($C121="","",IF(_xlfn.XLOOKUP($B121,Event_and_Consequence!$CL:$CL,Event_and_Consequence!Y:Y,"",0,1)&lt;&gt;"",_xlfn.XLOOKUP($B121,Event_and_Consequence!$CL:$CL,Event_and_Consequence!Y:Y,"",0,1),""))</f>
        <v/>
      </c>
      <c r="M121" s="179" t="str">
        <f>IF($C121="","",IF(_xlfn.XLOOKUP($B121,Event_and_Consequence!$CL:$CL,Event_and_Consequence!Z:Z,"",0,1)&lt;&gt;"",_xlfn.XLOOKUP($B121,Event_and_Consequence!$CL:$CL,Event_and_Consequence!Z:Z,"",0,1),""))</f>
        <v/>
      </c>
      <c r="N121" s="179" t="str">
        <f>IF($C121="","",IF(_xlfn.XLOOKUP($B121,Event_and_Consequence!$CL:$CL,Event_and_Consequence!AA:AA,"",0,1)&lt;&gt;"",_xlfn.XLOOKUP($B121,Event_and_Consequence!$CL:$CL,Event_and_Consequence!AA:AA,"",0,1),""))</f>
        <v/>
      </c>
      <c r="O121" s="179" t="str">
        <f>IF($C121="","",IF(_xlfn.XLOOKUP($B121,Event_and_Consequence!$CL:$CL,Event_and_Consequence!AB:AB,"",0,1)&lt;&gt;"",_xlfn.XLOOKUP($B121,Event_and_Consequence!$CL:$CL,Event_and_Consequence!AB:AB,"",0,1),""))</f>
        <v/>
      </c>
      <c r="P121" s="184"/>
      <c r="Q121" s="184"/>
      <c r="R121" s="179" t="str">
        <f>IF($C121="","",IF(_xlfn.XLOOKUP($B121,Event_and_Consequence!$CL:$CL,Event_and_Consequence!AC:AC,"",0,1)&lt;&gt;"",_xlfn.XLOOKUP($B121,Event_and_Consequence!$CL:$CL,Event_and_Consequence!AC:AC,"",0,1),""))</f>
        <v/>
      </c>
      <c r="S121" s="179" t="str">
        <f>IF($C121="","",IF(_xlfn.XLOOKUP($B121,Event_and_Consequence!$CL:$CL,Event_and_Consequence!AD:AD,"",0,1)&lt;&gt;"",_xlfn.XLOOKUP($B121,Event_and_Consequence!$CL:$CL,Event_and_Consequence!AD:AD,"",0,1),""))</f>
        <v/>
      </c>
      <c r="T121" s="179" t="str">
        <f>IF($C121="","",IF(_xlfn.XLOOKUP($B121,Event_and_Consequence!$CL:$CL,Event_and_Consequence!AE:AE,"",0,1)&lt;&gt;"",_xlfn.XLOOKUP($B121,Event_and_Consequence!$CL:$CL,Event_and_Consequence!AE:AE,"",0,1),""))</f>
        <v/>
      </c>
      <c r="U121" s="179" t="str">
        <f>IF($C121="","",IF(_xlfn.XLOOKUP($B121,Event_and_Consequence!$CL:$CL,Event_and_Consequence!AF:AF,"",0,1)&lt;&gt;"",_xlfn.XLOOKUP($B121,Event_and_Consequence!$CL:$CL,Event_and_Consequence!AF:AF,"",0,1),""))</f>
        <v/>
      </c>
      <c r="V121" s="184"/>
      <c r="W121" s="184"/>
      <c r="X121" s="179" t="str">
        <f>IF($C121="","",IF(_xlfn.XLOOKUP($B121,Event_and_Consequence!$CL:$CL,Event_and_Consequence!AG:AG,"",0,1)&lt;&gt;"",_xlfn.XLOOKUP($B121,Event_and_Consequence!$CL:$CL,Event_and_Consequence!AG:AG,"",0,1),""))</f>
        <v/>
      </c>
      <c r="Y121" s="179" t="str">
        <f>IF($C121="","",IF(_xlfn.XLOOKUP($B121,Event_and_Consequence!$CL:$CL,Event_and_Consequence!AH:AH,"",0,1)&lt;&gt;"",_xlfn.XLOOKUP($B121,Event_and_Consequence!$CL:$CL,Event_and_Consequence!AH:AH,"",0,1),""))</f>
        <v/>
      </c>
      <c r="Z121" s="179" t="str">
        <f>IF($C121="","",IF(_xlfn.XLOOKUP($B121,Event_and_Consequence!$CL:$CL,Event_and_Consequence!AI:AI,"",0,1)&lt;&gt;"",_xlfn.XLOOKUP($B121,Event_and_Consequence!$CL:$CL,Event_and_Consequence!AI:AI,"",0,1),""))</f>
        <v/>
      </c>
      <c r="AA121" s="179" t="str">
        <f>IF($C121="","",IF(_xlfn.XLOOKUP($B121,Event_and_Consequence!$CL:$CL,Event_and_Consequence!AJ:AJ,"",0,1)&lt;&gt;"",_xlfn.XLOOKUP($B121,Event_and_Consequence!$CL:$CL,Event_and_Consequence!AJ:AJ,"",0,1),""))</f>
        <v/>
      </c>
      <c r="AB121" s="184"/>
    </row>
    <row r="122" spans="1:28" s="176" customFormat="1" ht="12" x14ac:dyDescent="0.25">
      <c r="A122" s="188"/>
      <c r="B122" s="188">
        <v>120</v>
      </c>
      <c r="C122" s="178" t="str">
        <f>_xlfn.XLOOKUP($B122,Event_and_Consequence!$CL:$CL,Event_and_Consequence!B:B,"",0,1)</f>
        <v/>
      </c>
      <c r="D122" s="179" t="str">
        <f>IF($C122="","",_xlfn.XLOOKUP(C122,Facility_Information!B:B,Facility_Information!O:O,,0,1))</f>
        <v/>
      </c>
      <c r="E122" s="180" t="str">
        <f>IF($C122="","",_xlfn.XLOOKUP($B122,Event_and_Consequence!$CL:$CL,Event_and_Consequence!G:G,"",0,1))</f>
        <v/>
      </c>
      <c r="F122" s="181" t="str">
        <f>IF($C122="","",_xlfn.XLOOKUP($B122,Event_and_Consequence!$CL:$CL,Event_and_Consequence!H:H,"",0,1))</f>
        <v/>
      </c>
      <c r="G122" s="184"/>
      <c r="H122" s="184"/>
      <c r="I122" s="184"/>
      <c r="J122" s="179" t="str">
        <f>IF($C122="","",_xlfn.XLOOKUP($B122,Event_and_Consequence!$CL:$CL,Event_and_Consequence!I:I,"",0,1))</f>
        <v/>
      </c>
      <c r="K122" s="184"/>
      <c r="L122" s="179" t="str">
        <f>IF($C122="","",IF(_xlfn.XLOOKUP($B122,Event_and_Consequence!$CL:$CL,Event_and_Consequence!Y:Y,"",0,1)&lt;&gt;"",_xlfn.XLOOKUP($B122,Event_and_Consequence!$CL:$CL,Event_and_Consequence!Y:Y,"",0,1),""))</f>
        <v/>
      </c>
      <c r="M122" s="179" t="str">
        <f>IF($C122="","",IF(_xlfn.XLOOKUP($B122,Event_and_Consequence!$CL:$CL,Event_and_Consequence!Z:Z,"",0,1)&lt;&gt;"",_xlfn.XLOOKUP($B122,Event_and_Consequence!$CL:$CL,Event_and_Consequence!Z:Z,"",0,1),""))</f>
        <v/>
      </c>
      <c r="N122" s="179" t="str">
        <f>IF($C122="","",IF(_xlfn.XLOOKUP($B122,Event_and_Consequence!$CL:$CL,Event_and_Consequence!AA:AA,"",0,1)&lt;&gt;"",_xlfn.XLOOKUP($B122,Event_and_Consequence!$CL:$CL,Event_and_Consequence!AA:AA,"",0,1),""))</f>
        <v/>
      </c>
      <c r="O122" s="179" t="str">
        <f>IF($C122="","",IF(_xlfn.XLOOKUP($B122,Event_and_Consequence!$CL:$CL,Event_and_Consequence!AB:AB,"",0,1)&lt;&gt;"",_xlfn.XLOOKUP($B122,Event_and_Consequence!$CL:$CL,Event_and_Consequence!AB:AB,"",0,1),""))</f>
        <v/>
      </c>
      <c r="P122" s="184"/>
      <c r="Q122" s="184"/>
      <c r="R122" s="179" t="str">
        <f>IF($C122="","",IF(_xlfn.XLOOKUP($B122,Event_and_Consequence!$CL:$CL,Event_and_Consequence!AC:AC,"",0,1)&lt;&gt;"",_xlfn.XLOOKUP($B122,Event_and_Consequence!$CL:$CL,Event_and_Consequence!AC:AC,"",0,1),""))</f>
        <v/>
      </c>
      <c r="S122" s="179" t="str">
        <f>IF($C122="","",IF(_xlfn.XLOOKUP($B122,Event_and_Consequence!$CL:$CL,Event_and_Consequence!AD:AD,"",0,1)&lt;&gt;"",_xlfn.XLOOKUP($B122,Event_and_Consequence!$CL:$CL,Event_and_Consequence!AD:AD,"",0,1),""))</f>
        <v/>
      </c>
      <c r="T122" s="179" t="str">
        <f>IF($C122="","",IF(_xlfn.XLOOKUP($B122,Event_and_Consequence!$CL:$CL,Event_and_Consequence!AE:AE,"",0,1)&lt;&gt;"",_xlfn.XLOOKUP($B122,Event_and_Consequence!$CL:$CL,Event_and_Consequence!AE:AE,"",0,1),""))</f>
        <v/>
      </c>
      <c r="U122" s="179" t="str">
        <f>IF($C122="","",IF(_xlfn.XLOOKUP($B122,Event_and_Consequence!$CL:$CL,Event_and_Consequence!AF:AF,"",0,1)&lt;&gt;"",_xlfn.XLOOKUP($B122,Event_and_Consequence!$CL:$CL,Event_and_Consequence!AF:AF,"",0,1),""))</f>
        <v/>
      </c>
      <c r="V122" s="184"/>
      <c r="W122" s="184"/>
      <c r="X122" s="179" t="str">
        <f>IF($C122="","",IF(_xlfn.XLOOKUP($B122,Event_and_Consequence!$CL:$CL,Event_and_Consequence!AG:AG,"",0,1)&lt;&gt;"",_xlfn.XLOOKUP($B122,Event_and_Consequence!$CL:$CL,Event_and_Consequence!AG:AG,"",0,1),""))</f>
        <v/>
      </c>
      <c r="Y122" s="179" t="str">
        <f>IF($C122="","",IF(_xlfn.XLOOKUP($B122,Event_and_Consequence!$CL:$CL,Event_and_Consequence!AH:AH,"",0,1)&lt;&gt;"",_xlfn.XLOOKUP($B122,Event_and_Consequence!$CL:$CL,Event_and_Consequence!AH:AH,"",0,1),""))</f>
        <v/>
      </c>
      <c r="Z122" s="179" t="str">
        <f>IF($C122="","",IF(_xlfn.XLOOKUP($B122,Event_and_Consequence!$CL:$CL,Event_and_Consequence!AI:AI,"",0,1)&lt;&gt;"",_xlfn.XLOOKUP($B122,Event_and_Consequence!$CL:$CL,Event_and_Consequence!AI:AI,"",0,1),""))</f>
        <v/>
      </c>
      <c r="AA122" s="179" t="str">
        <f>IF($C122="","",IF(_xlfn.XLOOKUP($B122,Event_and_Consequence!$CL:$CL,Event_and_Consequence!AJ:AJ,"",0,1)&lt;&gt;"",_xlfn.XLOOKUP($B122,Event_and_Consequence!$CL:$CL,Event_and_Consequence!AJ:AJ,"",0,1),""))</f>
        <v/>
      </c>
      <c r="AB122" s="184"/>
    </row>
    <row r="123" spans="1:28" s="176" customFormat="1" ht="12" x14ac:dyDescent="0.25">
      <c r="A123" s="188"/>
      <c r="B123" s="188">
        <v>121</v>
      </c>
      <c r="C123" s="178" t="str">
        <f>_xlfn.XLOOKUP($B123,Event_and_Consequence!$CL:$CL,Event_and_Consequence!B:B,"",0,1)</f>
        <v/>
      </c>
      <c r="D123" s="179" t="str">
        <f>IF($C123="","",_xlfn.XLOOKUP(C123,Facility_Information!B:B,Facility_Information!O:O,,0,1))</f>
        <v/>
      </c>
      <c r="E123" s="180" t="str">
        <f>IF($C123="","",_xlfn.XLOOKUP($B123,Event_and_Consequence!$CL:$CL,Event_and_Consequence!G:G,"",0,1))</f>
        <v/>
      </c>
      <c r="F123" s="181" t="str">
        <f>IF($C123="","",_xlfn.XLOOKUP($B123,Event_and_Consequence!$CL:$CL,Event_and_Consequence!H:H,"",0,1))</f>
        <v/>
      </c>
      <c r="G123" s="184"/>
      <c r="H123" s="184"/>
      <c r="I123" s="184"/>
      <c r="J123" s="179" t="str">
        <f>IF($C123="","",_xlfn.XLOOKUP($B123,Event_and_Consequence!$CL:$CL,Event_and_Consequence!I:I,"",0,1))</f>
        <v/>
      </c>
      <c r="K123" s="184"/>
      <c r="L123" s="179" t="str">
        <f>IF($C123="","",IF(_xlfn.XLOOKUP($B123,Event_and_Consequence!$CL:$CL,Event_and_Consequence!Y:Y,"",0,1)&lt;&gt;"",_xlfn.XLOOKUP($B123,Event_and_Consequence!$CL:$CL,Event_and_Consequence!Y:Y,"",0,1),""))</f>
        <v/>
      </c>
      <c r="M123" s="179" t="str">
        <f>IF($C123="","",IF(_xlfn.XLOOKUP($B123,Event_and_Consequence!$CL:$CL,Event_and_Consequence!Z:Z,"",0,1)&lt;&gt;"",_xlfn.XLOOKUP($B123,Event_and_Consequence!$CL:$CL,Event_and_Consequence!Z:Z,"",0,1),""))</f>
        <v/>
      </c>
      <c r="N123" s="179" t="str">
        <f>IF($C123="","",IF(_xlfn.XLOOKUP($B123,Event_and_Consequence!$CL:$CL,Event_and_Consequence!AA:AA,"",0,1)&lt;&gt;"",_xlfn.XLOOKUP($B123,Event_and_Consequence!$CL:$CL,Event_and_Consequence!AA:AA,"",0,1),""))</f>
        <v/>
      </c>
      <c r="O123" s="179" t="str">
        <f>IF($C123="","",IF(_xlfn.XLOOKUP($B123,Event_and_Consequence!$CL:$CL,Event_and_Consequence!AB:AB,"",0,1)&lt;&gt;"",_xlfn.XLOOKUP($B123,Event_and_Consequence!$CL:$CL,Event_and_Consequence!AB:AB,"",0,1),""))</f>
        <v/>
      </c>
      <c r="P123" s="184"/>
      <c r="Q123" s="184"/>
      <c r="R123" s="179" t="str">
        <f>IF($C123="","",IF(_xlfn.XLOOKUP($B123,Event_and_Consequence!$CL:$CL,Event_and_Consequence!AC:AC,"",0,1)&lt;&gt;"",_xlfn.XLOOKUP($B123,Event_and_Consequence!$CL:$CL,Event_and_Consequence!AC:AC,"",0,1),""))</f>
        <v/>
      </c>
      <c r="S123" s="179" t="str">
        <f>IF($C123="","",IF(_xlfn.XLOOKUP($B123,Event_and_Consequence!$CL:$CL,Event_and_Consequence!AD:AD,"",0,1)&lt;&gt;"",_xlfn.XLOOKUP($B123,Event_and_Consequence!$CL:$CL,Event_and_Consequence!AD:AD,"",0,1),""))</f>
        <v/>
      </c>
      <c r="T123" s="179" t="str">
        <f>IF($C123="","",IF(_xlfn.XLOOKUP($B123,Event_and_Consequence!$CL:$CL,Event_and_Consequence!AE:AE,"",0,1)&lt;&gt;"",_xlfn.XLOOKUP($B123,Event_and_Consequence!$CL:$CL,Event_and_Consequence!AE:AE,"",0,1),""))</f>
        <v/>
      </c>
      <c r="U123" s="179" t="str">
        <f>IF($C123="","",IF(_xlfn.XLOOKUP($B123,Event_and_Consequence!$CL:$CL,Event_and_Consequence!AF:AF,"",0,1)&lt;&gt;"",_xlfn.XLOOKUP($B123,Event_and_Consequence!$CL:$CL,Event_and_Consequence!AF:AF,"",0,1),""))</f>
        <v/>
      </c>
      <c r="V123" s="184"/>
      <c r="W123" s="184"/>
      <c r="X123" s="179" t="str">
        <f>IF($C123="","",IF(_xlfn.XLOOKUP($B123,Event_and_Consequence!$CL:$CL,Event_and_Consequence!AG:AG,"",0,1)&lt;&gt;"",_xlfn.XLOOKUP($B123,Event_and_Consequence!$CL:$CL,Event_and_Consequence!AG:AG,"",0,1),""))</f>
        <v/>
      </c>
      <c r="Y123" s="179" t="str">
        <f>IF($C123="","",IF(_xlfn.XLOOKUP($B123,Event_and_Consequence!$CL:$CL,Event_and_Consequence!AH:AH,"",0,1)&lt;&gt;"",_xlfn.XLOOKUP($B123,Event_and_Consequence!$CL:$CL,Event_and_Consequence!AH:AH,"",0,1),""))</f>
        <v/>
      </c>
      <c r="Z123" s="179" t="str">
        <f>IF($C123="","",IF(_xlfn.XLOOKUP($B123,Event_and_Consequence!$CL:$CL,Event_and_Consequence!AI:AI,"",0,1)&lt;&gt;"",_xlfn.XLOOKUP($B123,Event_and_Consequence!$CL:$CL,Event_and_Consequence!AI:AI,"",0,1),""))</f>
        <v/>
      </c>
      <c r="AA123" s="179" t="str">
        <f>IF($C123="","",IF(_xlfn.XLOOKUP($B123,Event_and_Consequence!$CL:$CL,Event_and_Consequence!AJ:AJ,"",0,1)&lt;&gt;"",_xlfn.XLOOKUP($B123,Event_and_Consequence!$CL:$CL,Event_and_Consequence!AJ:AJ,"",0,1),""))</f>
        <v/>
      </c>
      <c r="AB123" s="184"/>
    </row>
    <row r="124" spans="1:28" s="176" customFormat="1" ht="12" x14ac:dyDescent="0.25">
      <c r="A124" s="188"/>
      <c r="B124" s="188">
        <v>122</v>
      </c>
      <c r="C124" s="178" t="str">
        <f>_xlfn.XLOOKUP($B124,Event_and_Consequence!$CL:$CL,Event_and_Consequence!B:B,"",0,1)</f>
        <v/>
      </c>
      <c r="D124" s="179" t="str">
        <f>IF($C124="","",_xlfn.XLOOKUP(C124,Facility_Information!B:B,Facility_Information!O:O,,0,1))</f>
        <v/>
      </c>
      <c r="E124" s="180" t="str">
        <f>IF($C124="","",_xlfn.XLOOKUP($B124,Event_and_Consequence!$CL:$CL,Event_and_Consequence!G:G,"",0,1))</f>
        <v/>
      </c>
      <c r="F124" s="181" t="str">
        <f>IF($C124="","",_xlfn.XLOOKUP($B124,Event_and_Consequence!$CL:$CL,Event_and_Consequence!H:H,"",0,1))</f>
        <v/>
      </c>
      <c r="G124" s="184"/>
      <c r="H124" s="184"/>
      <c r="I124" s="184"/>
      <c r="J124" s="179" t="str">
        <f>IF($C124="","",_xlfn.XLOOKUP($B124,Event_and_Consequence!$CL:$CL,Event_and_Consequence!I:I,"",0,1))</f>
        <v/>
      </c>
      <c r="K124" s="184"/>
      <c r="L124" s="179" t="str">
        <f>IF($C124="","",IF(_xlfn.XLOOKUP($B124,Event_and_Consequence!$CL:$CL,Event_and_Consequence!Y:Y,"",0,1)&lt;&gt;"",_xlfn.XLOOKUP($B124,Event_and_Consequence!$CL:$CL,Event_and_Consequence!Y:Y,"",0,1),""))</f>
        <v/>
      </c>
      <c r="M124" s="179" t="str">
        <f>IF($C124="","",IF(_xlfn.XLOOKUP($B124,Event_and_Consequence!$CL:$CL,Event_and_Consequence!Z:Z,"",0,1)&lt;&gt;"",_xlfn.XLOOKUP($B124,Event_and_Consequence!$CL:$CL,Event_and_Consequence!Z:Z,"",0,1),""))</f>
        <v/>
      </c>
      <c r="N124" s="179" t="str">
        <f>IF($C124="","",IF(_xlfn.XLOOKUP($B124,Event_and_Consequence!$CL:$CL,Event_and_Consequence!AA:AA,"",0,1)&lt;&gt;"",_xlfn.XLOOKUP($B124,Event_and_Consequence!$CL:$CL,Event_and_Consequence!AA:AA,"",0,1),""))</f>
        <v/>
      </c>
      <c r="O124" s="179" t="str">
        <f>IF($C124="","",IF(_xlfn.XLOOKUP($B124,Event_and_Consequence!$CL:$CL,Event_and_Consequence!AB:AB,"",0,1)&lt;&gt;"",_xlfn.XLOOKUP($B124,Event_and_Consequence!$CL:$CL,Event_and_Consequence!AB:AB,"",0,1),""))</f>
        <v/>
      </c>
      <c r="P124" s="184"/>
      <c r="Q124" s="184"/>
      <c r="R124" s="179" t="str">
        <f>IF($C124="","",IF(_xlfn.XLOOKUP($B124,Event_and_Consequence!$CL:$CL,Event_and_Consequence!AC:AC,"",0,1)&lt;&gt;"",_xlfn.XLOOKUP($B124,Event_and_Consequence!$CL:$CL,Event_and_Consequence!AC:AC,"",0,1),""))</f>
        <v/>
      </c>
      <c r="S124" s="179" t="str">
        <f>IF($C124="","",IF(_xlfn.XLOOKUP($B124,Event_and_Consequence!$CL:$CL,Event_and_Consequence!AD:AD,"",0,1)&lt;&gt;"",_xlfn.XLOOKUP($B124,Event_and_Consequence!$CL:$CL,Event_and_Consequence!AD:AD,"",0,1),""))</f>
        <v/>
      </c>
      <c r="T124" s="179" t="str">
        <f>IF($C124="","",IF(_xlfn.XLOOKUP($B124,Event_and_Consequence!$CL:$CL,Event_and_Consequence!AE:AE,"",0,1)&lt;&gt;"",_xlfn.XLOOKUP($B124,Event_and_Consequence!$CL:$CL,Event_and_Consequence!AE:AE,"",0,1),""))</f>
        <v/>
      </c>
      <c r="U124" s="179" t="str">
        <f>IF($C124="","",IF(_xlfn.XLOOKUP($B124,Event_and_Consequence!$CL:$CL,Event_and_Consequence!AF:AF,"",0,1)&lt;&gt;"",_xlfn.XLOOKUP($B124,Event_and_Consequence!$CL:$CL,Event_and_Consequence!AF:AF,"",0,1),""))</f>
        <v/>
      </c>
      <c r="V124" s="184"/>
      <c r="W124" s="184"/>
      <c r="X124" s="179" t="str">
        <f>IF($C124="","",IF(_xlfn.XLOOKUP($B124,Event_and_Consequence!$CL:$CL,Event_and_Consequence!AG:AG,"",0,1)&lt;&gt;"",_xlfn.XLOOKUP($B124,Event_and_Consequence!$CL:$CL,Event_and_Consequence!AG:AG,"",0,1),""))</f>
        <v/>
      </c>
      <c r="Y124" s="179" t="str">
        <f>IF($C124="","",IF(_xlfn.XLOOKUP($B124,Event_and_Consequence!$CL:$CL,Event_and_Consequence!AH:AH,"",0,1)&lt;&gt;"",_xlfn.XLOOKUP($B124,Event_and_Consequence!$CL:$CL,Event_and_Consequence!AH:AH,"",0,1),""))</f>
        <v/>
      </c>
      <c r="Z124" s="179" t="str">
        <f>IF($C124="","",IF(_xlfn.XLOOKUP($B124,Event_and_Consequence!$CL:$CL,Event_and_Consequence!AI:AI,"",0,1)&lt;&gt;"",_xlfn.XLOOKUP($B124,Event_and_Consequence!$CL:$CL,Event_and_Consequence!AI:AI,"",0,1),""))</f>
        <v/>
      </c>
      <c r="AA124" s="179" t="str">
        <f>IF($C124="","",IF(_xlfn.XLOOKUP($B124,Event_and_Consequence!$CL:$CL,Event_and_Consequence!AJ:AJ,"",0,1)&lt;&gt;"",_xlfn.XLOOKUP($B124,Event_and_Consequence!$CL:$CL,Event_and_Consequence!AJ:AJ,"",0,1),""))</f>
        <v/>
      </c>
      <c r="AB124" s="184"/>
    </row>
    <row r="125" spans="1:28" s="176" customFormat="1" ht="12" x14ac:dyDescent="0.25">
      <c r="A125" s="188"/>
      <c r="B125" s="188">
        <v>123</v>
      </c>
      <c r="C125" s="178" t="str">
        <f>_xlfn.XLOOKUP($B125,Event_and_Consequence!$CL:$CL,Event_and_Consequence!B:B,"",0,1)</f>
        <v/>
      </c>
      <c r="D125" s="179" t="str">
        <f>IF($C125="","",_xlfn.XLOOKUP(C125,Facility_Information!B:B,Facility_Information!O:O,,0,1))</f>
        <v/>
      </c>
      <c r="E125" s="180" t="str">
        <f>IF($C125="","",_xlfn.XLOOKUP($B125,Event_and_Consequence!$CL:$CL,Event_and_Consequence!G:G,"",0,1))</f>
        <v/>
      </c>
      <c r="F125" s="181" t="str">
        <f>IF($C125="","",_xlfn.XLOOKUP($B125,Event_and_Consequence!$CL:$CL,Event_and_Consequence!H:H,"",0,1))</f>
        <v/>
      </c>
      <c r="G125" s="184"/>
      <c r="H125" s="184"/>
      <c r="I125" s="184"/>
      <c r="J125" s="179" t="str">
        <f>IF($C125="","",_xlfn.XLOOKUP($B125,Event_and_Consequence!$CL:$CL,Event_and_Consequence!I:I,"",0,1))</f>
        <v/>
      </c>
      <c r="K125" s="184"/>
      <c r="L125" s="179" t="str">
        <f>IF($C125="","",IF(_xlfn.XLOOKUP($B125,Event_and_Consequence!$CL:$CL,Event_and_Consequence!Y:Y,"",0,1)&lt;&gt;"",_xlfn.XLOOKUP($B125,Event_and_Consequence!$CL:$CL,Event_and_Consequence!Y:Y,"",0,1),""))</f>
        <v/>
      </c>
      <c r="M125" s="179" t="str">
        <f>IF($C125="","",IF(_xlfn.XLOOKUP($B125,Event_and_Consequence!$CL:$CL,Event_and_Consequence!Z:Z,"",0,1)&lt;&gt;"",_xlfn.XLOOKUP($B125,Event_and_Consequence!$CL:$CL,Event_and_Consequence!Z:Z,"",0,1),""))</f>
        <v/>
      </c>
      <c r="N125" s="179" t="str">
        <f>IF($C125="","",IF(_xlfn.XLOOKUP($B125,Event_and_Consequence!$CL:$CL,Event_and_Consequence!AA:AA,"",0,1)&lt;&gt;"",_xlfn.XLOOKUP($B125,Event_and_Consequence!$CL:$CL,Event_and_Consequence!AA:AA,"",0,1),""))</f>
        <v/>
      </c>
      <c r="O125" s="179" t="str">
        <f>IF($C125="","",IF(_xlfn.XLOOKUP($B125,Event_and_Consequence!$CL:$CL,Event_and_Consequence!AB:AB,"",0,1)&lt;&gt;"",_xlfn.XLOOKUP($B125,Event_and_Consequence!$CL:$CL,Event_and_Consequence!AB:AB,"",0,1),""))</f>
        <v/>
      </c>
      <c r="P125" s="184"/>
      <c r="Q125" s="184"/>
      <c r="R125" s="179" t="str">
        <f>IF($C125="","",IF(_xlfn.XLOOKUP($B125,Event_and_Consequence!$CL:$CL,Event_and_Consequence!AC:AC,"",0,1)&lt;&gt;"",_xlfn.XLOOKUP($B125,Event_and_Consequence!$CL:$CL,Event_and_Consequence!AC:AC,"",0,1),""))</f>
        <v/>
      </c>
      <c r="S125" s="179" t="str">
        <f>IF($C125="","",IF(_xlfn.XLOOKUP($B125,Event_and_Consequence!$CL:$CL,Event_and_Consequence!AD:AD,"",0,1)&lt;&gt;"",_xlfn.XLOOKUP($B125,Event_and_Consequence!$CL:$CL,Event_and_Consequence!AD:AD,"",0,1),""))</f>
        <v/>
      </c>
      <c r="T125" s="179" t="str">
        <f>IF($C125="","",IF(_xlfn.XLOOKUP($B125,Event_and_Consequence!$CL:$CL,Event_and_Consequence!AE:AE,"",0,1)&lt;&gt;"",_xlfn.XLOOKUP($B125,Event_and_Consequence!$CL:$CL,Event_and_Consequence!AE:AE,"",0,1),""))</f>
        <v/>
      </c>
      <c r="U125" s="179" t="str">
        <f>IF($C125="","",IF(_xlfn.XLOOKUP($B125,Event_and_Consequence!$CL:$CL,Event_and_Consequence!AF:AF,"",0,1)&lt;&gt;"",_xlfn.XLOOKUP($B125,Event_and_Consequence!$CL:$CL,Event_and_Consequence!AF:AF,"",0,1),""))</f>
        <v/>
      </c>
      <c r="V125" s="184"/>
      <c r="W125" s="184"/>
      <c r="X125" s="179" t="str">
        <f>IF($C125="","",IF(_xlfn.XLOOKUP($B125,Event_and_Consequence!$CL:$CL,Event_and_Consequence!AG:AG,"",0,1)&lt;&gt;"",_xlfn.XLOOKUP($B125,Event_and_Consequence!$CL:$CL,Event_and_Consequence!AG:AG,"",0,1),""))</f>
        <v/>
      </c>
      <c r="Y125" s="179" t="str">
        <f>IF($C125="","",IF(_xlfn.XLOOKUP($B125,Event_and_Consequence!$CL:$CL,Event_and_Consequence!AH:AH,"",0,1)&lt;&gt;"",_xlfn.XLOOKUP($B125,Event_and_Consequence!$CL:$CL,Event_and_Consequence!AH:AH,"",0,1),""))</f>
        <v/>
      </c>
      <c r="Z125" s="179" t="str">
        <f>IF($C125="","",IF(_xlfn.XLOOKUP($B125,Event_and_Consequence!$CL:$CL,Event_and_Consequence!AI:AI,"",0,1)&lt;&gt;"",_xlfn.XLOOKUP($B125,Event_and_Consequence!$CL:$CL,Event_and_Consequence!AI:AI,"",0,1),""))</f>
        <v/>
      </c>
      <c r="AA125" s="179" t="str">
        <f>IF($C125="","",IF(_xlfn.XLOOKUP($B125,Event_and_Consequence!$CL:$CL,Event_and_Consequence!AJ:AJ,"",0,1)&lt;&gt;"",_xlfn.XLOOKUP($B125,Event_and_Consequence!$CL:$CL,Event_and_Consequence!AJ:AJ,"",0,1),""))</f>
        <v/>
      </c>
      <c r="AB125" s="184"/>
    </row>
    <row r="126" spans="1:28" s="176" customFormat="1" ht="12" x14ac:dyDescent="0.25">
      <c r="A126" s="188"/>
      <c r="B126" s="188">
        <v>124</v>
      </c>
      <c r="C126" s="178" t="str">
        <f>_xlfn.XLOOKUP($B126,Event_and_Consequence!$CL:$CL,Event_and_Consequence!B:B,"",0,1)</f>
        <v/>
      </c>
      <c r="D126" s="179" t="str">
        <f>IF($C126="","",_xlfn.XLOOKUP(C126,Facility_Information!B:B,Facility_Information!O:O,,0,1))</f>
        <v/>
      </c>
      <c r="E126" s="180" t="str">
        <f>IF($C126="","",_xlfn.XLOOKUP($B126,Event_and_Consequence!$CL:$CL,Event_and_Consequence!G:G,"",0,1))</f>
        <v/>
      </c>
      <c r="F126" s="181" t="str">
        <f>IF($C126="","",_xlfn.XLOOKUP($B126,Event_and_Consequence!$CL:$CL,Event_and_Consequence!H:H,"",0,1))</f>
        <v/>
      </c>
      <c r="G126" s="184"/>
      <c r="H126" s="184"/>
      <c r="I126" s="184"/>
      <c r="J126" s="179" t="str">
        <f>IF($C126="","",_xlfn.XLOOKUP($B126,Event_and_Consequence!$CL:$CL,Event_and_Consequence!I:I,"",0,1))</f>
        <v/>
      </c>
      <c r="K126" s="184"/>
      <c r="L126" s="179" t="str">
        <f>IF($C126="","",IF(_xlfn.XLOOKUP($B126,Event_and_Consequence!$CL:$CL,Event_and_Consequence!Y:Y,"",0,1)&lt;&gt;"",_xlfn.XLOOKUP($B126,Event_and_Consequence!$CL:$CL,Event_and_Consequence!Y:Y,"",0,1),""))</f>
        <v/>
      </c>
      <c r="M126" s="179" t="str">
        <f>IF($C126="","",IF(_xlfn.XLOOKUP($B126,Event_and_Consequence!$CL:$CL,Event_and_Consequence!Z:Z,"",0,1)&lt;&gt;"",_xlfn.XLOOKUP($B126,Event_and_Consequence!$CL:$CL,Event_and_Consequence!Z:Z,"",0,1),""))</f>
        <v/>
      </c>
      <c r="N126" s="179" t="str">
        <f>IF($C126="","",IF(_xlfn.XLOOKUP($B126,Event_and_Consequence!$CL:$CL,Event_and_Consequence!AA:AA,"",0,1)&lt;&gt;"",_xlfn.XLOOKUP($B126,Event_and_Consequence!$CL:$CL,Event_and_Consequence!AA:AA,"",0,1),""))</f>
        <v/>
      </c>
      <c r="O126" s="179" t="str">
        <f>IF($C126="","",IF(_xlfn.XLOOKUP($B126,Event_and_Consequence!$CL:$CL,Event_and_Consequence!AB:AB,"",0,1)&lt;&gt;"",_xlfn.XLOOKUP($B126,Event_and_Consequence!$CL:$CL,Event_and_Consequence!AB:AB,"",0,1),""))</f>
        <v/>
      </c>
      <c r="P126" s="184"/>
      <c r="Q126" s="184"/>
      <c r="R126" s="179" t="str">
        <f>IF($C126="","",IF(_xlfn.XLOOKUP($B126,Event_and_Consequence!$CL:$CL,Event_and_Consequence!AC:AC,"",0,1)&lt;&gt;"",_xlfn.XLOOKUP($B126,Event_and_Consequence!$CL:$CL,Event_and_Consequence!AC:AC,"",0,1),""))</f>
        <v/>
      </c>
      <c r="S126" s="179" t="str">
        <f>IF($C126="","",IF(_xlfn.XLOOKUP($B126,Event_and_Consequence!$CL:$CL,Event_and_Consequence!AD:AD,"",0,1)&lt;&gt;"",_xlfn.XLOOKUP($B126,Event_and_Consequence!$CL:$CL,Event_and_Consequence!AD:AD,"",0,1),""))</f>
        <v/>
      </c>
      <c r="T126" s="179" t="str">
        <f>IF($C126="","",IF(_xlfn.XLOOKUP($B126,Event_and_Consequence!$CL:$CL,Event_and_Consequence!AE:AE,"",0,1)&lt;&gt;"",_xlfn.XLOOKUP($B126,Event_and_Consequence!$CL:$CL,Event_and_Consequence!AE:AE,"",0,1),""))</f>
        <v/>
      </c>
      <c r="U126" s="179" t="str">
        <f>IF($C126="","",IF(_xlfn.XLOOKUP($B126,Event_and_Consequence!$CL:$CL,Event_and_Consequence!AF:AF,"",0,1)&lt;&gt;"",_xlfn.XLOOKUP($B126,Event_and_Consequence!$CL:$CL,Event_and_Consequence!AF:AF,"",0,1),""))</f>
        <v/>
      </c>
      <c r="V126" s="184"/>
      <c r="W126" s="184"/>
      <c r="X126" s="179" t="str">
        <f>IF($C126="","",IF(_xlfn.XLOOKUP($B126,Event_and_Consequence!$CL:$CL,Event_and_Consequence!AG:AG,"",0,1)&lt;&gt;"",_xlfn.XLOOKUP($B126,Event_and_Consequence!$CL:$CL,Event_and_Consequence!AG:AG,"",0,1),""))</f>
        <v/>
      </c>
      <c r="Y126" s="179" t="str">
        <f>IF($C126="","",IF(_xlfn.XLOOKUP($B126,Event_and_Consequence!$CL:$CL,Event_and_Consequence!AH:AH,"",0,1)&lt;&gt;"",_xlfn.XLOOKUP($B126,Event_and_Consequence!$CL:$CL,Event_and_Consequence!AH:AH,"",0,1),""))</f>
        <v/>
      </c>
      <c r="Z126" s="179" t="str">
        <f>IF($C126="","",IF(_xlfn.XLOOKUP($B126,Event_and_Consequence!$CL:$CL,Event_and_Consequence!AI:AI,"",0,1)&lt;&gt;"",_xlfn.XLOOKUP($B126,Event_and_Consequence!$CL:$CL,Event_and_Consequence!AI:AI,"",0,1),""))</f>
        <v/>
      </c>
      <c r="AA126" s="179" t="str">
        <f>IF($C126="","",IF(_xlfn.XLOOKUP($B126,Event_and_Consequence!$CL:$CL,Event_and_Consequence!AJ:AJ,"",0,1)&lt;&gt;"",_xlfn.XLOOKUP($B126,Event_and_Consequence!$CL:$CL,Event_and_Consequence!AJ:AJ,"",0,1),""))</f>
        <v/>
      </c>
      <c r="AB126" s="184"/>
    </row>
    <row r="127" spans="1:28" s="176" customFormat="1" ht="12" x14ac:dyDescent="0.25">
      <c r="A127" s="188"/>
      <c r="B127" s="188">
        <v>125</v>
      </c>
      <c r="C127" s="178" t="str">
        <f>_xlfn.XLOOKUP($B127,Event_and_Consequence!$CL:$CL,Event_and_Consequence!B:B,"",0,1)</f>
        <v/>
      </c>
      <c r="D127" s="179" t="str">
        <f>IF($C127="","",_xlfn.XLOOKUP(C127,Facility_Information!B:B,Facility_Information!O:O,,0,1))</f>
        <v/>
      </c>
      <c r="E127" s="180" t="str">
        <f>IF($C127="","",_xlfn.XLOOKUP($B127,Event_and_Consequence!$CL:$CL,Event_and_Consequence!G:G,"",0,1))</f>
        <v/>
      </c>
      <c r="F127" s="181" t="str">
        <f>IF($C127="","",_xlfn.XLOOKUP($B127,Event_and_Consequence!$CL:$CL,Event_and_Consequence!H:H,"",0,1))</f>
        <v/>
      </c>
      <c r="G127" s="184"/>
      <c r="H127" s="184"/>
      <c r="I127" s="184"/>
      <c r="J127" s="179" t="str">
        <f>IF($C127="","",_xlfn.XLOOKUP($B127,Event_and_Consequence!$CL:$CL,Event_and_Consequence!I:I,"",0,1))</f>
        <v/>
      </c>
      <c r="K127" s="184"/>
      <c r="L127" s="179" t="str">
        <f>IF($C127="","",IF(_xlfn.XLOOKUP($B127,Event_and_Consequence!$CL:$CL,Event_and_Consequence!Y:Y,"",0,1)&lt;&gt;"",_xlfn.XLOOKUP($B127,Event_and_Consequence!$CL:$CL,Event_and_Consequence!Y:Y,"",0,1),""))</f>
        <v/>
      </c>
      <c r="M127" s="179" t="str">
        <f>IF($C127="","",IF(_xlfn.XLOOKUP($B127,Event_and_Consequence!$CL:$CL,Event_and_Consequence!Z:Z,"",0,1)&lt;&gt;"",_xlfn.XLOOKUP($B127,Event_and_Consequence!$CL:$CL,Event_and_Consequence!Z:Z,"",0,1),""))</f>
        <v/>
      </c>
      <c r="N127" s="179" t="str">
        <f>IF($C127="","",IF(_xlfn.XLOOKUP($B127,Event_and_Consequence!$CL:$CL,Event_and_Consequence!AA:AA,"",0,1)&lt;&gt;"",_xlfn.XLOOKUP($B127,Event_and_Consequence!$CL:$CL,Event_and_Consequence!AA:AA,"",0,1),""))</f>
        <v/>
      </c>
      <c r="O127" s="179" t="str">
        <f>IF($C127="","",IF(_xlfn.XLOOKUP($B127,Event_and_Consequence!$CL:$CL,Event_and_Consequence!AB:AB,"",0,1)&lt;&gt;"",_xlfn.XLOOKUP($B127,Event_and_Consequence!$CL:$CL,Event_and_Consequence!AB:AB,"",0,1),""))</f>
        <v/>
      </c>
      <c r="P127" s="184"/>
      <c r="Q127" s="184"/>
      <c r="R127" s="179" t="str">
        <f>IF($C127="","",IF(_xlfn.XLOOKUP($B127,Event_and_Consequence!$CL:$CL,Event_and_Consequence!AC:AC,"",0,1)&lt;&gt;"",_xlfn.XLOOKUP($B127,Event_and_Consequence!$CL:$CL,Event_and_Consequence!AC:AC,"",0,1),""))</f>
        <v/>
      </c>
      <c r="S127" s="179" t="str">
        <f>IF($C127="","",IF(_xlfn.XLOOKUP($B127,Event_and_Consequence!$CL:$CL,Event_and_Consequence!AD:AD,"",0,1)&lt;&gt;"",_xlfn.XLOOKUP($B127,Event_and_Consequence!$CL:$CL,Event_and_Consequence!AD:AD,"",0,1),""))</f>
        <v/>
      </c>
      <c r="T127" s="179" t="str">
        <f>IF($C127="","",IF(_xlfn.XLOOKUP($B127,Event_and_Consequence!$CL:$CL,Event_and_Consequence!AE:AE,"",0,1)&lt;&gt;"",_xlfn.XLOOKUP($B127,Event_and_Consequence!$CL:$CL,Event_and_Consequence!AE:AE,"",0,1),""))</f>
        <v/>
      </c>
      <c r="U127" s="179" t="str">
        <f>IF($C127="","",IF(_xlfn.XLOOKUP($B127,Event_and_Consequence!$CL:$CL,Event_and_Consequence!AF:AF,"",0,1)&lt;&gt;"",_xlfn.XLOOKUP($B127,Event_and_Consequence!$CL:$CL,Event_and_Consequence!AF:AF,"",0,1),""))</f>
        <v/>
      </c>
      <c r="V127" s="184"/>
      <c r="W127" s="184"/>
      <c r="X127" s="179" t="str">
        <f>IF($C127="","",IF(_xlfn.XLOOKUP($B127,Event_and_Consequence!$CL:$CL,Event_and_Consequence!AG:AG,"",0,1)&lt;&gt;"",_xlfn.XLOOKUP($B127,Event_and_Consequence!$CL:$CL,Event_and_Consequence!AG:AG,"",0,1),""))</f>
        <v/>
      </c>
      <c r="Y127" s="179" t="str">
        <f>IF($C127="","",IF(_xlfn.XLOOKUP($B127,Event_and_Consequence!$CL:$CL,Event_and_Consequence!AH:AH,"",0,1)&lt;&gt;"",_xlfn.XLOOKUP($B127,Event_and_Consequence!$CL:$CL,Event_and_Consequence!AH:AH,"",0,1),""))</f>
        <v/>
      </c>
      <c r="Z127" s="179" t="str">
        <f>IF($C127="","",IF(_xlfn.XLOOKUP($B127,Event_and_Consequence!$CL:$CL,Event_and_Consequence!AI:AI,"",0,1)&lt;&gt;"",_xlfn.XLOOKUP($B127,Event_and_Consequence!$CL:$CL,Event_and_Consequence!AI:AI,"",0,1),""))</f>
        <v/>
      </c>
      <c r="AA127" s="179" t="str">
        <f>IF($C127="","",IF(_xlfn.XLOOKUP($B127,Event_and_Consequence!$CL:$CL,Event_and_Consequence!AJ:AJ,"",0,1)&lt;&gt;"",_xlfn.XLOOKUP($B127,Event_and_Consequence!$CL:$CL,Event_and_Consequence!AJ:AJ,"",0,1),""))</f>
        <v/>
      </c>
      <c r="AB127" s="184"/>
    </row>
    <row r="128" spans="1:28" s="176" customFormat="1" ht="12" x14ac:dyDescent="0.25">
      <c r="A128" s="188"/>
      <c r="B128" s="188">
        <v>126</v>
      </c>
      <c r="C128" s="178" t="str">
        <f>_xlfn.XLOOKUP($B128,Event_and_Consequence!$CL:$CL,Event_and_Consequence!B:B,"",0,1)</f>
        <v/>
      </c>
      <c r="D128" s="179" t="str">
        <f>IF($C128="","",_xlfn.XLOOKUP(C128,Facility_Information!B:B,Facility_Information!O:O,,0,1))</f>
        <v/>
      </c>
      <c r="E128" s="180" t="str">
        <f>IF($C128="","",_xlfn.XLOOKUP($B128,Event_and_Consequence!$CL:$CL,Event_and_Consequence!G:G,"",0,1))</f>
        <v/>
      </c>
      <c r="F128" s="181" t="str">
        <f>IF($C128="","",_xlfn.XLOOKUP($B128,Event_and_Consequence!$CL:$CL,Event_and_Consequence!H:H,"",0,1))</f>
        <v/>
      </c>
      <c r="G128" s="184"/>
      <c r="H128" s="184"/>
      <c r="I128" s="184"/>
      <c r="J128" s="179" t="str">
        <f>IF($C128="","",_xlfn.XLOOKUP($B128,Event_and_Consequence!$CL:$CL,Event_and_Consequence!I:I,"",0,1))</f>
        <v/>
      </c>
      <c r="K128" s="184"/>
      <c r="L128" s="179" t="str">
        <f>IF($C128="","",IF(_xlfn.XLOOKUP($B128,Event_and_Consequence!$CL:$CL,Event_and_Consequence!Y:Y,"",0,1)&lt;&gt;"",_xlfn.XLOOKUP($B128,Event_and_Consequence!$CL:$CL,Event_and_Consequence!Y:Y,"",0,1),""))</f>
        <v/>
      </c>
      <c r="M128" s="179" t="str">
        <f>IF($C128="","",IF(_xlfn.XLOOKUP($B128,Event_and_Consequence!$CL:$CL,Event_and_Consequence!Z:Z,"",0,1)&lt;&gt;"",_xlfn.XLOOKUP($B128,Event_and_Consequence!$CL:$CL,Event_and_Consequence!Z:Z,"",0,1),""))</f>
        <v/>
      </c>
      <c r="N128" s="179" t="str">
        <f>IF($C128="","",IF(_xlfn.XLOOKUP($B128,Event_and_Consequence!$CL:$CL,Event_and_Consequence!AA:AA,"",0,1)&lt;&gt;"",_xlfn.XLOOKUP($B128,Event_and_Consequence!$CL:$CL,Event_and_Consequence!AA:AA,"",0,1),""))</f>
        <v/>
      </c>
      <c r="O128" s="179" t="str">
        <f>IF($C128="","",IF(_xlfn.XLOOKUP($B128,Event_and_Consequence!$CL:$CL,Event_and_Consequence!AB:AB,"",0,1)&lt;&gt;"",_xlfn.XLOOKUP($B128,Event_and_Consequence!$CL:$CL,Event_and_Consequence!AB:AB,"",0,1),""))</f>
        <v/>
      </c>
      <c r="P128" s="184"/>
      <c r="Q128" s="184"/>
      <c r="R128" s="179" t="str">
        <f>IF($C128="","",IF(_xlfn.XLOOKUP($B128,Event_and_Consequence!$CL:$CL,Event_and_Consequence!AC:AC,"",0,1)&lt;&gt;"",_xlfn.XLOOKUP($B128,Event_and_Consequence!$CL:$CL,Event_and_Consequence!AC:AC,"",0,1),""))</f>
        <v/>
      </c>
      <c r="S128" s="179" t="str">
        <f>IF($C128="","",IF(_xlfn.XLOOKUP($B128,Event_and_Consequence!$CL:$CL,Event_and_Consequence!AD:AD,"",0,1)&lt;&gt;"",_xlfn.XLOOKUP($B128,Event_and_Consequence!$CL:$CL,Event_and_Consequence!AD:AD,"",0,1),""))</f>
        <v/>
      </c>
      <c r="T128" s="179" t="str">
        <f>IF($C128="","",IF(_xlfn.XLOOKUP($B128,Event_and_Consequence!$CL:$CL,Event_and_Consequence!AE:AE,"",0,1)&lt;&gt;"",_xlfn.XLOOKUP($B128,Event_and_Consequence!$CL:$CL,Event_and_Consequence!AE:AE,"",0,1),""))</f>
        <v/>
      </c>
      <c r="U128" s="179" t="str">
        <f>IF($C128="","",IF(_xlfn.XLOOKUP($B128,Event_and_Consequence!$CL:$CL,Event_and_Consequence!AF:AF,"",0,1)&lt;&gt;"",_xlfn.XLOOKUP($B128,Event_and_Consequence!$CL:$CL,Event_and_Consequence!AF:AF,"",0,1),""))</f>
        <v/>
      </c>
      <c r="V128" s="184"/>
      <c r="W128" s="184"/>
      <c r="X128" s="179" t="str">
        <f>IF($C128="","",IF(_xlfn.XLOOKUP($B128,Event_and_Consequence!$CL:$CL,Event_and_Consequence!AG:AG,"",0,1)&lt;&gt;"",_xlfn.XLOOKUP($B128,Event_and_Consequence!$CL:$CL,Event_and_Consequence!AG:AG,"",0,1),""))</f>
        <v/>
      </c>
      <c r="Y128" s="179" t="str">
        <f>IF($C128="","",IF(_xlfn.XLOOKUP($B128,Event_and_Consequence!$CL:$CL,Event_and_Consequence!AH:AH,"",0,1)&lt;&gt;"",_xlfn.XLOOKUP($B128,Event_and_Consequence!$CL:$CL,Event_and_Consequence!AH:AH,"",0,1),""))</f>
        <v/>
      </c>
      <c r="Z128" s="179" t="str">
        <f>IF($C128="","",IF(_xlfn.XLOOKUP($B128,Event_and_Consequence!$CL:$CL,Event_and_Consequence!AI:AI,"",0,1)&lt;&gt;"",_xlfn.XLOOKUP($B128,Event_and_Consequence!$CL:$CL,Event_and_Consequence!AI:AI,"",0,1),""))</f>
        <v/>
      </c>
      <c r="AA128" s="179" t="str">
        <f>IF($C128="","",IF(_xlfn.XLOOKUP($B128,Event_and_Consequence!$CL:$CL,Event_and_Consequence!AJ:AJ,"",0,1)&lt;&gt;"",_xlfn.XLOOKUP($B128,Event_and_Consequence!$CL:$CL,Event_and_Consequence!AJ:AJ,"",0,1),""))</f>
        <v/>
      </c>
      <c r="AB128" s="184"/>
    </row>
    <row r="129" spans="1:28" s="176" customFormat="1" ht="12" x14ac:dyDescent="0.25">
      <c r="A129" s="188"/>
      <c r="B129" s="188">
        <v>127</v>
      </c>
      <c r="C129" s="178" t="str">
        <f>_xlfn.XLOOKUP($B129,Event_and_Consequence!$CL:$CL,Event_and_Consequence!B:B,"",0,1)</f>
        <v/>
      </c>
      <c r="D129" s="179" t="str">
        <f>IF($C129="","",_xlfn.XLOOKUP(C129,Facility_Information!B:B,Facility_Information!O:O,,0,1))</f>
        <v/>
      </c>
      <c r="E129" s="180" t="str">
        <f>IF($C129="","",_xlfn.XLOOKUP($B129,Event_and_Consequence!$CL:$CL,Event_and_Consequence!G:G,"",0,1))</f>
        <v/>
      </c>
      <c r="F129" s="181" t="str">
        <f>IF($C129="","",_xlfn.XLOOKUP($B129,Event_and_Consequence!$CL:$CL,Event_and_Consequence!H:H,"",0,1))</f>
        <v/>
      </c>
      <c r="G129" s="184"/>
      <c r="H129" s="184"/>
      <c r="I129" s="184"/>
      <c r="J129" s="179" t="str">
        <f>IF($C129="","",_xlfn.XLOOKUP($B129,Event_and_Consequence!$CL:$CL,Event_and_Consequence!I:I,"",0,1))</f>
        <v/>
      </c>
      <c r="K129" s="184"/>
      <c r="L129" s="179" t="str">
        <f>IF($C129="","",IF(_xlfn.XLOOKUP($B129,Event_and_Consequence!$CL:$CL,Event_and_Consequence!Y:Y,"",0,1)&lt;&gt;"",_xlfn.XLOOKUP($B129,Event_and_Consequence!$CL:$CL,Event_and_Consequence!Y:Y,"",0,1),""))</f>
        <v/>
      </c>
      <c r="M129" s="179" t="str">
        <f>IF($C129="","",IF(_xlfn.XLOOKUP($B129,Event_and_Consequence!$CL:$CL,Event_and_Consequence!Z:Z,"",0,1)&lt;&gt;"",_xlfn.XLOOKUP($B129,Event_and_Consequence!$CL:$CL,Event_and_Consequence!Z:Z,"",0,1),""))</f>
        <v/>
      </c>
      <c r="N129" s="179" t="str">
        <f>IF($C129="","",IF(_xlfn.XLOOKUP($B129,Event_and_Consequence!$CL:$CL,Event_and_Consequence!AA:AA,"",0,1)&lt;&gt;"",_xlfn.XLOOKUP($B129,Event_and_Consequence!$CL:$CL,Event_and_Consequence!AA:AA,"",0,1),""))</f>
        <v/>
      </c>
      <c r="O129" s="179" t="str">
        <f>IF($C129="","",IF(_xlfn.XLOOKUP($B129,Event_and_Consequence!$CL:$CL,Event_and_Consequence!AB:AB,"",0,1)&lt;&gt;"",_xlfn.XLOOKUP($B129,Event_and_Consequence!$CL:$CL,Event_and_Consequence!AB:AB,"",0,1),""))</f>
        <v/>
      </c>
      <c r="P129" s="184"/>
      <c r="Q129" s="184"/>
      <c r="R129" s="179" t="str">
        <f>IF($C129="","",IF(_xlfn.XLOOKUP($B129,Event_and_Consequence!$CL:$CL,Event_and_Consequence!AC:AC,"",0,1)&lt;&gt;"",_xlfn.XLOOKUP($B129,Event_and_Consequence!$CL:$CL,Event_and_Consequence!AC:AC,"",0,1),""))</f>
        <v/>
      </c>
      <c r="S129" s="179" t="str">
        <f>IF($C129="","",IF(_xlfn.XLOOKUP($B129,Event_and_Consequence!$CL:$CL,Event_and_Consequence!AD:AD,"",0,1)&lt;&gt;"",_xlfn.XLOOKUP($B129,Event_and_Consequence!$CL:$CL,Event_and_Consequence!AD:AD,"",0,1),""))</f>
        <v/>
      </c>
      <c r="T129" s="179" t="str">
        <f>IF($C129="","",IF(_xlfn.XLOOKUP($B129,Event_and_Consequence!$CL:$CL,Event_and_Consequence!AE:AE,"",0,1)&lt;&gt;"",_xlfn.XLOOKUP($B129,Event_and_Consequence!$CL:$CL,Event_and_Consequence!AE:AE,"",0,1),""))</f>
        <v/>
      </c>
      <c r="U129" s="179" t="str">
        <f>IF($C129="","",IF(_xlfn.XLOOKUP($B129,Event_and_Consequence!$CL:$CL,Event_and_Consequence!AF:AF,"",0,1)&lt;&gt;"",_xlfn.XLOOKUP($B129,Event_and_Consequence!$CL:$CL,Event_and_Consequence!AF:AF,"",0,1),""))</f>
        <v/>
      </c>
      <c r="V129" s="184"/>
      <c r="W129" s="184"/>
      <c r="X129" s="179" t="str">
        <f>IF($C129="","",IF(_xlfn.XLOOKUP($B129,Event_and_Consequence!$CL:$CL,Event_and_Consequence!AG:AG,"",0,1)&lt;&gt;"",_xlfn.XLOOKUP($B129,Event_and_Consequence!$CL:$CL,Event_and_Consequence!AG:AG,"",0,1),""))</f>
        <v/>
      </c>
      <c r="Y129" s="179" t="str">
        <f>IF($C129="","",IF(_xlfn.XLOOKUP($B129,Event_and_Consequence!$CL:$CL,Event_and_Consequence!AH:AH,"",0,1)&lt;&gt;"",_xlfn.XLOOKUP($B129,Event_and_Consequence!$CL:$CL,Event_and_Consequence!AH:AH,"",0,1),""))</f>
        <v/>
      </c>
      <c r="Z129" s="179" t="str">
        <f>IF($C129="","",IF(_xlfn.XLOOKUP($B129,Event_and_Consequence!$CL:$CL,Event_and_Consequence!AI:AI,"",0,1)&lt;&gt;"",_xlfn.XLOOKUP($B129,Event_and_Consequence!$CL:$CL,Event_and_Consequence!AI:AI,"",0,1),""))</f>
        <v/>
      </c>
      <c r="AA129" s="179" t="str">
        <f>IF($C129="","",IF(_xlfn.XLOOKUP($B129,Event_and_Consequence!$CL:$CL,Event_and_Consequence!AJ:AJ,"",0,1)&lt;&gt;"",_xlfn.XLOOKUP($B129,Event_and_Consequence!$CL:$CL,Event_and_Consequence!AJ:AJ,"",0,1),""))</f>
        <v/>
      </c>
      <c r="AB129" s="184"/>
    </row>
    <row r="130" spans="1:28" s="176" customFormat="1" ht="12" x14ac:dyDescent="0.25">
      <c r="A130" s="188"/>
      <c r="B130" s="188">
        <v>128</v>
      </c>
      <c r="C130" s="178" t="str">
        <f>_xlfn.XLOOKUP($B130,Event_and_Consequence!$CL:$CL,Event_and_Consequence!B:B,"",0,1)</f>
        <v/>
      </c>
      <c r="D130" s="179" t="str">
        <f>IF($C130="","",_xlfn.XLOOKUP(C130,Facility_Information!B:B,Facility_Information!O:O,,0,1))</f>
        <v/>
      </c>
      <c r="E130" s="180" t="str">
        <f>IF($C130="","",_xlfn.XLOOKUP($B130,Event_and_Consequence!$CL:$CL,Event_and_Consequence!G:G,"",0,1))</f>
        <v/>
      </c>
      <c r="F130" s="181" t="str">
        <f>IF($C130="","",_xlfn.XLOOKUP($B130,Event_and_Consequence!$CL:$CL,Event_and_Consequence!H:H,"",0,1))</f>
        <v/>
      </c>
      <c r="G130" s="184"/>
      <c r="H130" s="184"/>
      <c r="I130" s="184"/>
      <c r="J130" s="179" t="str">
        <f>IF($C130="","",_xlfn.XLOOKUP($B130,Event_and_Consequence!$CL:$CL,Event_and_Consequence!I:I,"",0,1))</f>
        <v/>
      </c>
      <c r="K130" s="184"/>
      <c r="L130" s="179" t="str">
        <f>IF($C130="","",IF(_xlfn.XLOOKUP($B130,Event_and_Consequence!$CL:$CL,Event_and_Consequence!Y:Y,"",0,1)&lt;&gt;"",_xlfn.XLOOKUP($B130,Event_and_Consequence!$CL:$CL,Event_and_Consequence!Y:Y,"",0,1),""))</f>
        <v/>
      </c>
      <c r="M130" s="179" t="str">
        <f>IF($C130="","",IF(_xlfn.XLOOKUP($B130,Event_and_Consequence!$CL:$CL,Event_and_Consequence!Z:Z,"",0,1)&lt;&gt;"",_xlfn.XLOOKUP($B130,Event_and_Consequence!$CL:$CL,Event_and_Consequence!Z:Z,"",0,1),""))</f>
        <v/>
      </c>
      <c r="N130" s="179" t="str">
        <f>IF($C130="","",IF(_xlfn.XLOOKUP($B130,Event_and_Consequence!$CL:$CL,Event_and_Consequence!AA:AA,"",0,1)&lt;&gt;"",_xlfn.XLOOKUP($B130,Event_and_Consequence!$CL:$CL,Event_and_Consequence!AA:AA,"",0,1),""))</f>
        <v/>
      </c>
      <c r="O130" s="179" t="str">
        <f>IF($C130="","",IF(_xlfn.XLOOKUP($B130,Event_and_Consequence!$CL:$CL,Event_and_Consequence!AB:AB,"",0,1)&lt;&gt;"",_xlfn.XLOOKUP($B130,Event_and_Consequence!$CL:$CL,Event_and_Consequence!AB:AB,"",0,1),""))</f>
        <v/>
      </c>
      <c r="P130" s="184"/>
      <c r="Q130" s="184"/>
      <c r="R130" s="179" t="str">
        <f>IF($C130="","",IF(_xlfn.XLOOKUP($B130,Event_and_Consequence!$CL:$CL,Event_and_Consequence!AC:AC,"",0,1)&lt;&gt;"",_xlfn.XLOOKUP($B130,Event_and_Consequence!$CL:$CL,Event_and_Consequence!AC:AC,"",0,1),""))</f>
        <v/>
      </c>
      <c r="S130" s="179" t="str">
        <f>IF($C130="","",IF(_xlfn.XLOOKUP($B130,Event_and_Consequence!$CL:$CL,Event_and_Consequence!AD:AD,"",0,1)&lt;&gt;"",_xlfn.XLOOKUP($B130,Event_and_Consequence!$CL:$CL,Event_and_Consequence!AD:AD,"",0,1),""))</f>
        <v/>
      </c>
      <c r="T130" s="179" t="str">
        <f>IF($C130="","",IF(_xlfn.XLOOKUP($B130,Event_and_Consequence!$CL:$CL,Event_and_Consequence!AE:AE,"",0,1)&lt;&gt;"",_xlfn.XLOOKUP($B130,Event_and_Consequence!$CL:$CL,Event_and_Consequence!AE:AE,"",0,1),""))</f>
        <v/>
      </c>
      <c r="U130" s="179" t="str">
        <f>IF($C130="","",IF(_xlfn.XLOOKUP($B130,Event_and_Consequence!$CL:$CL,Event_and_Consequence!AF:AF,"",0,1)&lt;&gt;"",_xlfn.XLOOKUP($B130,Event_and_Consequence!$CL:$CL,Event_and_Consequence!AF:AF,"",0,1),""))</f>
        <v/>
      </c>
      <c r="V130" s="184"/>
      <c r="W130" s="184"/>
      <c r="X130" s="179" t="str">
        <f>IF($C130="","",IF(_xlfn.XLOOKUP($B130,Event_and_Consequence!$CL:$CL,Event_and_Consequence!AG:AG,"",0,1)&lt;&gt;"",_xlfn.XLOOKUP($B130,Event_and_Consequence!$CL:$CL,Event_and_Consequence!AG:AG,"",0,1),""))</f>
        <v/>
      </c>
      <c r="Y130" s="179" t="str">
        <f>IF($C130="","",IF(_xlfn.XLOOKUP($B130,Event_and_Consequence!$CL:$CL,Event_and_Consequence!AH:AH,"",0,1)&lt;&gt;"",_xlfn.XLOOKUP($B130,Event_and_Consequence!$CL:$CL,Event_and_Consequence!AH:AH,"",0,1),""))</f>
        <v/>
      </c>
      <c r="Z130" s="179" t="str">
        <f>IF($C130="","",IF(_xlfn.XLOOKUP($B130,Event_and_Consequence!$CL:$CL,Event_and_Consequence!AI:AI,"",0,1)&lt;&gt;"",_xlfn.XLOOKUP($B130,Event_and_Consequence!$CL:$CL,Event_and_Consequence!AI:AI,"",0,1),""))</f>
        <v/>
      </c>
      <c r="AA130" s="179" t="str">
        <f>IF($C130="","",IF(_xlfn.XLOOKUP($B130,Event_and_Consequence!$CL:$CL,Event_and_Consequence!AJ:AJ,"",0,1)&lt;&gt;"",_xlfn.XLOOKUP($B130,Event_and_Consequence!$CL:$CL,Event_and_Consequence!AJ:AJ,"",0,1),""))</f>
        <v/>
      </c>
      <c r="AB130" s="184"/>
    </row>
    <row r="131" spans="1:28" s="176" customFormat="1" ht="12" x14ac:dyDescent="0.25">
      <c r="A131" s="188"/>
      <c r="B131" s="188">
        <v>129</v>
      </c>
      <c r="C131" s="178" t="str">
        <f>_xlfn.XLOOKUP($B131,Event_and_Consequence!$CL:$CL,Event_and_Consequence!B:B,"",0,1)</f>
        <v/>
      </c>
      <c r="D131" s="179" t="str">
        <f>IF($C131="","",_xlfn.XLOOKUP(C131,Facility_Information!B:B,Facility_Information!O:O,,0,1))</f>
        <v/>
      </c>
      <c r="E131" s="180" t="str">
        <f>IF($C131="","",_xlfn.XLOOKUP($B131,Event_and_Consequence!$CL:$CL,Event_and_Consequence!G:G,"",0,1))</f>
        <v/>
      </c>
      <c r="F131" s="181" t="str">
        <f>IF($C131="","",_xlfn.XLOOKUP($B131,Event_and_Consequence!$CL:$CL,Event_and_Consequence!H:H,"",0,1))</f>
        <v/>
      </c>
      <c r="G131" s="184"/>
      <c r="H131" s="184"/>
      <c r="I131" s="184"/>
      <c r="J131" s="179" t="str">
        <f>IF($C131="","",_xlfn.XLOOKUP($B131,Event_and_Consequence!$CL:$CL,Event_and_Consequence!I:I,"",0,1))</f>
        <v/>
      </c>
      <c r="K131" s="184"/>
      <c r="L131" s="179" t="str">
        <f>IF($C131="","",IF(_xlfn.XLOOKUP($B131,Event_and_Consequence!$CL:$CL,Event_and_Consequence!Y:Y,"",0,1)&lt;&gt;"",_xlfn.XLOOKUP($B131,Event_and_Consequence!$CL:$CL,Event_and_Consequence!Y:Y,"",0,1),""))</f>
        <v/>
      </c>
      <c r="M131" s="179" t="str">
        <f>IF($C131="","",IF(_xlfn.XLOOKUP($B131,Event_and_Consequence!$CL:$CL,Event_and_Consequence!Z:Z,"",0,1)&lt;&gt;"",_xlfn.XLOOKUP($B131,Event_and_Consequence!$CL:$CL,Event_and_Consequence!Z:Z,"",0,1),""))</f>
        <v/>
      </c>
      <c r="N131" s="179" t="str">
        <f>IF($C131="","",IF(_xlfn.XLOOKUP($B131,Event_and_Consequence!$CL:$CL,Event_and_Consequence!AA:AA,"",0,1)&lt;&gt;"",_xlfn.XLOOKUP($B131,Event_and_Consequence!$CL:$CL,Event_and_Consequence!AA:AA,"",0,1),""))</f>
        <v/>
      </c>
      <c r="O131" s="179" t="str">
        <f>IF($C131="","",IF(_xlfn.XLOOKUP($B131,Event_and_Consequence!$CL:$CL,Event_and_Consequence!AB:AB,"",0,1)&lt;&gt;"",_xlfn.XLOOKUP($B131,Event_and_Consequence!$CL:$CL,Event_and_Consequence!AB:AB,"",0,1),""))</f>
        <v/>
      </c>
      <c r="P131" s="184"/>
      <c r="Q131" s="184"/>
      <c r="R131" s="179" t="str">
        <f>IF($C131="","",IF(_xlfn.XLOOKUP($B131,Event_and_Consequence!$CL:$CL,Event_and_Consequence!AC:AC,"",0,1)&lt;&gt;"",_xlfn.XLOOKUP($B131,Event_and_Consequence!$CL:$CL,Event_and_Consequence!AC:AC,"",0,1),""))</f>
        <v/>
      </c>
      <c r="S131" s="179" t="str">
        <f>IF($C131="","",IF(_xlfn.XLOOKUP($B131,Event_and_Consequence!$CL:$CL,Event_and_Consequence!AD:AD,"",0,1)&lt;&gt;"",_xlfn.XLOOKUP($B131,Event_and_Consequence!$CL:$CL,Event_and_Consequence!AD:AD,"",0,1),""))</f>
        <v/>
      </c>
      <c r="T131" s="179" t="str">
        <f>IF($C131="","",IF(_xlfn.XLOOKUP($B131,Event_and_Consequence!$CL:$CL,Event_and_Consequence!AE:AE,"",0,1)&lt;&gt;"",_xlfn.XLOOKUP($B131,Event_and_Consequence!$CL:$CL,Event_and_Consequence!AE:AE,"",0,1),""))</f>
        <v/>
      </c>
      <c r="U131" s="179" t="str">
        <f>IF($C131="","",IF(_xlfn.XLOOKUP($B131,Event_and_Consequence!$CL:$CL,Event_and_Consequence!AF:AF,"",0,1)&lt;&gt;"",_xlfn.XLOOKUP($B131,Event_and_Consequence!$CL:$CL,Event_and_Consequence!AF:AF,"",0,1),""))</f>
        <v/>
      </c>
      <c r="V131" s="184"/>
      <c r="W131" s="184"/>
      <c r="X131" s="179" t="str">
        <f>IF($C131="","",IF(_xlfn.XLOOKUP($B131,Event_and_Consequence!$CL:$CL,Event_and_Consequence!AG:AG,"",0,1)&lt;&gt;"",_xlfn.XLOOKUP($B131,Event_and_Consequence!$CL:$CL,Event_and_Consequence!AG:AG,"",0,1),""))</f>
        <v/>
      </c>
      <c r="Y131" s="179" t="str">
        <f>IF($C131="","",IF(_xlfn.XLOOKUP($B131,Event_and_Consequence!$CL:$CL,Event_and_Consequence!AH:AH,"",0,1)&lt;&gt;"",_xlfn.XLOOKUP($B131,Event_and_Consequence!$CL:$CL,Event_and_Consequence!AH:AH,"",0,1),""))</f>
        <v/>
      </c>
      <c r="Z131" s="179" t="str">
        <f>IF($C131="","",IF(_xlfn.XLOOKUP($B131,Event_and_Consequence!$CL:$CL,Event_and_Consequence!AI:AI,"",0,1)&lt;&gt;"",_xlfn.XLOOKUP($B131,Event_and_Consequence!$CL:$CL,Event_and_Consequence!AI:AI,"",0,1),""))</f>
        <v/>
      </c>
      <c r="AA131" s="179" t="str">
        <f>IF($C131="","",IF(_xlfn.XLOOKUP($B131,Event_and_Consequence!$CL:$CL,Event_and_Consequence!AJ:AJ,"",0,1)&lt;&gt;"",_xlfn.XLOOKUP($B131,Event_and_Consequence!$CL:$CL,Event_and_Consequence!AJ:AJ,"",0,1),""))</f>
        <v/>
      </c>
      <c r="AB131" s="184"/>
    </row>
    <row r="132" spans="1:28" s="176" customFormat="1" ht="12" x14ac:dyDescent="0.25">
      <c r="A132" s="188"/>
      <c r="B132" s="188">
        <v>130</v>
      </c>
      <c r="C132" s="178" t="str">
        <f>_xlfn.XLOOKUP($B132,Event_and_Consequence!$CL:$CL,Event_and_Consequence!B:B,"",0,1)</f>
        <v/>
      </c>
      <c r="D132" s="179" t="str">
        <f>IF($C132="","",_xlfn.XLOOKUP(C132,Facility_Information!B:B,Facility_Information!O:O,,0,1))</f>
        <v/>
      </c>
      <c r="E132" s="180" t="str">
        <f>IF($C132="","",_xlfn.XLOOKUP($B132,Event_and_Consequence!$CL:$CL,Event_and_Consequence!G:G,"",0,1))</f>
        <v/>
      </c>
      <c r="F132" s="181" t="str">
        <f>IF($C132="","",_xlfn.XLOOKUP($B132,Event_and_Consequence!$CL:$CL,Event_and_Consequence!H:H,"",0,1))</f>
        <v/>
      </c>
      <c r="G132" s="184"/>
      <c r="H132" s="184"/>
      <c r="I132" s="184"/>
      <c r="J132" s="179" t="str">
        <f>IF($C132="","",_xlfn.XLOOKUP($B132,Event_and_Consequence!$CL:$CL,Event_and_Consequence!I:I,"",0,1))</f>
        <v/>
      </c>
      <c r="K132" s="184"/>
      <c r="L132" s="179" t="str">
        <f>IF($C132="","",IF(_xlfn.XLOOKUP($B132,Event_and_Consequence!$CL:$CL,Event_and_Consequence!Y:Y,"",0,1)&lt;&gt;"",_xlfn.XLOOKUP($B132,Event_and_Consequence!$CL:$CL,Event_and_Consequence!Y:Y,"",0,1),""))</f>
        <v/>
      </c>
      <c r="M132" s="179" t="str">
        <f>IF($C132="","",IF(_xlfn.XLOOKUP($B132,Event_and_Consequence!$CL:$CL,Event_and_Consequence!Z:Z,"",0,1)&lt;&gt;"",_xlfn.XLOOKUP($B132,Event_and_Consequence!$CL:$CL,Event_and_Consequence!Z:Z,"",0,1),""))</f>
        <v/>
      </c>
      <c r="N132" s="179" t="str">
        <f>IF($C132="","",IF(_xlfn.XLOOKUP($B132,Event_and_Consequence!$CL:$CL,Event_and_Consequence!AA:AA,"",0,1)&lt;&gt;"",_xlfn.XLOOKUP($B132,Event_and_Consequence!$CL:$CL,Event_and_Consequence!AA:AA,"",0,1),""))</f>
        <v/>
      </c>
      <c r="O132" s="179" t="str">
        <f>IF($C132="","",IF(_xlfn.XLOOKUP($B132,Event_and_Consequence!$CL:$CL,Event_and_Consequence!AB:AB,"",0,1)&lt;&gt;"",_xlfn.XLOOKUP($B132,Event_and_Consequence!$CL:$CL,Event_and_Consequence!AB:AB,"",0,1),""))</f>
        <v/>
      </c>
      <c r="P132" s="184"/>
      <c r="Q132" s="184"/>
      <c r="R132" s="179" t="str">
        <f>IF($C132="","",IF(_xlfn.XLOOKUP($B132,Event_and_Consequence!$CL:$CL,Event_and_Consequence!AC:AC,"",0,1)&lt;&gt;"",_xlfn.XLOOKUP($B132,Event_and_Consequence!$CL:$CL,Event_and_Consequence!AC:AC,"",0,1),""))</f>
        <v/>
      </c>
      <c r="S132" s="179" t="str">
        <f>IF($C132="","",IF(_xlfn.XLOOKUP($B132,Event_and_Consequence!$CL:$CL,Event_and_Consequence!AD:AD,"",0,1)&lt;&gt;"",_xlfn.XLOOKUP($B132,Event_and_Consequence!$CL:$CL,Event_and_Consequence!AD:AD,"",0,1),""))</f>
        <v/>
      </c>
      <c r="T132" s="179" t="str">
        <f>IF($C132="","",IF(_xlfn.XLOOKUP($B132,Event_and_Consequence!$CL:$CL,Event_and_Consequence!AE:AE,"",0,1)&lt;&gt;"",_xlfn.XLOOKUP($B132,Event_and_Consequence!$CL:$CL,Event_and_Consequence!AE:AE,"",0,1),""))</f>
        <v/>
      </c>
      <c r="U132" s="179" t="str">
        <f>IF($C132="","",IF(_xlfn.XLOOKUP($B132,Event_and_Consequence!$CL:$CL,Event_and_Consequence!AF:AF,"",0,1)&lt;&gt;"",_xlfn.XLOOKUP($B132,Event_and_Consequence!$CL:$CL,Event_and_Consequence!AF:AF,"",0,1),""))</f>
        <v/>
      </c>
      <c r="V132" s="184"/>
      <c r="W132" s="184"/>
      <c r="X132" s="179" t="str">
        <f>IF($C132="","",IF(_xlfn.XLOOKUP($B132,Event_and_Consequence!$CL:$CL,Event_and_Consequence!AG:AG,"",0,1)&lt;&gt;"",_xlfn.XLOOKUP($B132,Event_and_Consequence!$CL:$CL,Event_and_Consequence!AG:AG,"",0,1),""))</f>
        <v/>
      </c>
      <c r="Y132" s="179" t="str">
        <f>IF($C132="","",IF(_xlfn.XLOOKUP($B132,Event_and_Consequence!$CL:$CL,Event_and_Consequence!AH:AH,"",0,1)&lt;&gt;"",_xlfn.XLOOKUP($B132,Event_and_Consequence!$CL:$CL,Event_and_Consequence!AH:AH,"",0,1),""))</f>
        <v/>
      </c>
      <c r="Z132" s="179" t="str">
        <f>IF($C132="","",IF(_xlfn.XLOOKUP($B132,Event_and_Consequence!$CL:$CL,Event_and_Consequence!AI:AI,"",0,1)&lt;&gt;"",_xlfn.XLOOKUP($B132,Event_and_Consequence!$CL:$CL,Event_and_Consequence!AI:AI,"",0,1),""))</f>
        <v/>
      </c>
      <c r="AA132" s="179" t="str">
        <f>IF($C132="","",IF(_xlfn.XLOOKUP($B132,Event_and_Consequence!$CL:$CL,Event_and_Consequence!AJ:AJ,"",0,1)&lt;&gt;"",_xlfn.XLOOKUP($B132,Event_and_Consequence!$CL:$CL,Event_and_Consequence!AJ:AJ,"",0,1),""))</f>
        <v/>
      </c>
      <c r="AB132" s="184"/>
    </row>
    <row r="133" spans="1:28" s="176" customFormat="1" ht="12" x14ac:dyDescent="0.25">
      <c r="A133" s="188"/>
      <c r="B133" s="188">
        <v>131</v>
      </c>
      <c r="C133" s="178" t="str">
        <f>_xlfn.XLOOKUP($B133,Event_and_Consequence!$CL:$CL,Event_and_Consequence!B:B,"",0,1)</f>
        <v/>
      </c>
      <c r="D133" s="179" t="str">
        <f>IF($C133="","",_xlfn.XLOOKUP(C133,Facility_Information!B:B,Facility_Information!O:O,,0,1))</f>
        <v/>
      </c>
      <c r="E133" s="180" t="str">
        <f>IF($C133="","",_xlfn.XLOOKUP($B133,Event_and_Consequence!$CL:$CL,Event_and_Consequence!G:G,"",0,1))</f>
        <v/>
      </c>
      <c r="F133" s="181" t="str">
        <f>IF($C133="","",_xlfn.XLOOKUP($B133,Event_and_Consequence!$CL:$CL,Event_and_Consequence!H:H,"",0,1))</f>
        <v/>
      </c>
      <c r="G133" s="184"/>
      <c r="H133" s="184"/>
      <c r="I133" s="184"/>
      <c r="J133" s="179" t="str">
        <f>IF($C133="","",_xlfn.XLOOKUP($B133,Event_and_Consequence!$CL:$CL,Event_and_Consequence!I:I,"",0,1))</f>
        <v/>
      </c>
      <c r="K133" s="184"/>
      <c r="L133" s="179" t="str">
        <f>IF($C133="","",IF(_xlfn.XLOOKUP($B133,Event_and_Consequence!$CL:$CL,Event_and_Consequence!Y:Y,"",0,1)&lt;&gt;"",_xlfn.XLOOKUP($B133,Event_and_Consequence!$CL:$CL,Event_and_Consequence!Y:Y,"",0,1),""))</f>
        <v/>
      </c>
      <c r="M133" s="179" t="str">
        <f>IF($C133="","",IF(_xlfn.XLOOKUP($B133,Event_and_Consequence!$CL:$CL,Event_and_Consequence!Z:Z,"",0,1)&lt;&gt;"",_xlfn.XLOOKUP($B133,Event_and_Consequence!$CL:$CL,Event_and_Consequence!Z:Z,"",0,1),""))</f>
        <v/>
      </c>
      <c r="N133" s="179" t="str">
        <f>IF($C133="","",IF(_xlfn.XLOOKUP($B133,Event_and_Consequence!$CL:$CL,Event_and_Consequence!AA:AA,"",0,1)&lt;&gt;"",_xlfn.XLOOKUP($B133,Event_and_Consequence!$CL:$CL,Event_and_Consequence!AA:AA,"",0,1),""))</f>
        <v/>
      </c>
      <c r="O133" s="179" t="str">
        <f>IF($C133="","",IF(_xlfn.XLOOKUP($B133,Event_and_Consequence!$CL:$CL,Event_and_Consequence!AB:AB,"",0,1)&lt;&gt;"",_xlfn.XLOOKUP($B133,Event_and_Consequence!$CL:$CL,Event_and_Consequence!AB:AB,"",0,1),""))</f>
        <v/>
      </c>
      <c r="P133" s="184"/>
      <c r="Q133" s="184"/>
      <c r="R133" s="179" t="str">
        <f>IF($C133="","",IF(_xlfn.XLOOKUP($B133,Event_and_Consequence!$CL:$CL,Event_and_Consequence!AC:AC,"",0,1)&lt;&gt;"",_xlfn.XLOOKUP($B133,Event_and_Consequence!$CL:$CL,Event_and_Consequence!AC:AC,"",0,1),""))</f>
        <v/>
      </c>
      <c r="S133" s="179" t="str">
        <f>IF($C133="","",IF(_xlfn.XLOOKUP($B133,Event_and_Consequence!$CL:$CL,Event_and_Consequence!AD:AD,"",0,1)&lt;&gt;"",_xlfn.XLOOKUP($B133,Event_and_Consequence!$CL:$CL,Event_and_Consequence!AD:AD,"",0,1),""))</f>
        <v/>
      </c>
      <c r="T133" s="179" t="str">
        <f>IF($C133="","",IF(_xlfn.XLOOKUP($B133,Event_and_Consequence!$CL:$CL,Event_and_Consequence!AE:AE,"",0,1)&lt;&gt;"",_xlfn.XLOOKUP($B133,Event_and_Consequence!$CL:$CL,Event_and_Consequence!AE:AE,"",0,1),""))</f>
        <v/>
      </c>
      <c r="U133" s="179" t="str">
        <f>IF($C133="","",IF(_xlfn.XLOOKUP($B133,Event_and_Consequence!$CL:$CL,Event_and_Consequence!AF:AF,"",0,1)&lt;&gt;"",_xlfn.XLOOKUP($B133,Event_and_Consequence!$CL:$CL,Event_and_Consequence!AF:AF,"",0,1),""))</f>
        <v/>
      </c>
      <c r="V133" s="184"/>
      <c r="W133" s="184"/>
      <c r="X133" s="179" t="str">
        <f>IF($C133="","",IF(_xlfn.XLOOKUP($B133,Event_and_Consequence!$CL:$CL,Event_and_Consequence!AG:AG,"",0,1)&lt;&gt;"",_xlfn.XLOOKUP($B133,Event_and_Consequence!$CL:$CL,Event_and_Consequence!AG:AG,"",0,1),""))</f>
        <v/>
      </c>
      <c r="Y133" s="179" t="str">
        <f>IF($C133="","",IF(_xlfn.XLOOKUP($B133,Event_and_Consequence!$CL:$CL,Event_and_Consequence!AH:AH,"",0,1)&lt;&gt;"",_xlfn.XLOOKUP($B133,Event_and_Consequence!$CL:$CL,Event_and_Consequence!AH:AH,"",0,1),""))</f>
        <v/>
      </c>
      <c r="Z133" s="179" t="str">
        <f>IF($C133="","",IF(_xlfn.XLOOKUP($B133,Event_and_Consequence!$CL:$CL,Event_and_Consequence!AI:AI,"",0,1)&lt;&gt;"",_xlfn.XLOOKUP($B133,Event_and_Consequence!$CL:$CL,Event_and_Consequence!AI:AI,"",0,1),""))</f>
        <v/>
      </c>
      <c r="AA133" s="179" t="str">
        <f>IF($C133="","",IF(_xlfn.XLOOKUP($B133,Event_and_Consequence!$CL:$CL,Event_and_Consequence!AJ:AJ,"",0,1)&lt;&gt;"",_xlfn.XLOOKUP($B133,Event_and_Consequence!$CL:$CL,Event_and_Consequence!AJ:AJ,"",0,1),""))</f>
        <v/>
      </c>
      <c r="AB133" s="184"/>
    </row>
    <row r="134" spans="1:28" s="176" customFormat="1" ht="12" x14ac:dyDescent="0.25">
      <c r="A134" s="188"/>
      <c r="B134" s="188">
        <v>132</v>
      </c>
      <c r="C134" s="178" t="str">
        <f>_xlfn.XLOOKUP($B134,Event_and_Consequence!$CL:$CL,Event_and_Consequence!B:B,"",0,1)</f>
        <v/>
      </c>
      <c r="D134" s="179" t="str">
        <f>IF($C134="","",_xlfn.XLOOKUP(C134,Facility_Information!B:B,Facility_Information!O:O,,0,1))</f>
        <v/>
      </c>
      <c r="E134" s="180" t="str">
        <f>IF($C134="","",_xlfn.XLOOKUP($B134,Event_and_Consequence!$CL:$CL,Event_and_Consequence!G:G,"",0,1))</f>
        <v/>
      </c>
      <c r="F134" s="181" t="str">
        <f>IF($C134="","",_xlfn.XLOOKUP($B134,Event_and_Consequence!$CL:$CL,Event_and_Consequence!H:H,"",0,1))</f>
        <v/>
      </c>
      <c r="G134" s="184"/>
      <c r="H134" s="184"/>
      <c r="I134" s="184"/>
      <c r="J134" s="179" t="str">
        <f>IF($C134="","",_xlfn.XLOOKUP($B134,Event_and_Consequence!$CL:$CL,Event_and_Consequence!I:I,"",0,1))</f>
        <v/>
      </c>
      <c r="K134" s="184"/>
      <c r="L134" s="179" t="str">
        <f>IF($C134="","",IF(_xlfn.XLOOKUP($B134,Event_and_Consequence!$CL:$CL,Event_and_Consequence!Y:Y,"",0,1)&lt;&gt;"",_xlfn.XLOOKUP($B134,Event_and_Consequence!$CL:$CL,Event_and_Consequence!Y:Y,"",0,1),""))</f>
        <v/>
      </c>
      <c r="M134" s="179" t="str">
        <f>IF($C134="","",IF(_xlfn.XLOOKUP($B134,Event_and_Consequence!$CL:$CL,Event_and_Consequence!Z:Z,"",0,1)&lt;&gt;"",_xlfn.XLOOKUP($B134,Event_and_Consequence!$CL:$CL,Event_and_Consequence!Z:Z,"",0,1),""))</f>
        <v/>
      </c>
      <c r="N134" s="179" t="str">
        <f>IF($C134="","",IF(_xlfn.XLOOKUP($B134,Event_and_Consequence!$CL:$CL,Event_and_Consequence!AA:AA,"",0,1)&lt;&gt;"",_xlfn.XLOOKUP($B134,Event_and_Consequence!$CL:$CL,Event_and_Consequence!AA:AA,"",0,1),""))</f>
        <v/>
      </c>
      <c r="O134" s="179" t="str">
        <f>IF($C134="","",IF(_xlfn.XLOOKUP($B134,Event_and_Consequence!$CL:$CL,Event_and_Consequence!AB:AB,"",0,1)&lt;&gt;"",_xlfn.XLOOKUP($B134,Event_and_Consequence!$CL:$CL,Event_and_Consequence!AB:AB,"",0,1),""))</f>
        <v/>
      </c>
      <c r="P134" s="184"/>
      <c r="Q134" s="184"/>
      <c r="R134" s="179" t="str">
        <f>IF($C134="","",IF(_xlfn.XLOOKUP($B134,Event_and_Consequence!$CL:$CL,Event_and_Consequence!AC:AC,"",0,1)&lt;&gt;"",_xlfn.XLOOKUP($B134,Event_and_Consequence!$CL:$CL,Event_and_Consequence!AC:AC,"",0,1),""))</f>
        <v/>
      </c>
      <c r="S134" s="179" t="str">
        <f>IF($C134="","",IF(_xlfn.XLOOKUP($B134,Event_and_Consequence!$CL:$CL,Event_and_Consequence!AD:AD,"",0,1)&lt;&gt;"",_xlfn.XLOOKUP($B134,Event_and_Consequence!$CL:$CL,Event_and_Consequence!AD:AD,"",0,1),""))</f>
        <v/>
      </c>
      <c r="T134" s="179" t="str">
        <f>IF($C134="","",IF(_xlfn.XLOOKUP($B134,Event_and_Consequence!$CL:$CL,Event_and_Consequence!AE:AE,"",0,1)&lt;&gt;"",_xlfn.XLOOKUP($B134,Event_and_Consequence!$CL:$CL,Event_and_Consequence!AE:AE,"",0,1),""))</f>
        <v/>
      </c>
      <c r="U134" s="179" t="str">
        <f>IF($C134="","",IF(_xlfn.XLOOKUP($B134,Event_and_Consequence!$CL:$CL,Event_and_Consequence!AF:AF,"",0,1)&lt;&gt;"",_xlfn.XLOOKUP($B134,Event_and_Consequence!$CL:$CL,Event_and_Consequence!AF:AF,"",0,1),""))</f>
        <v/>
      </c>
      <c r="V134" s="184"/>
      <c r="W134" s="184"/>
      <c r="X134" s="179" t="str">
        <f>IF($C134="","",IF(_xlfn.XLOOKUP($B134,Event_and_Consequence!$CL:$CL,Event_and_Consequence!AG:AG,"",0,1)&lt;&gt;"",_xlfn.XLOOKUP($B134,Event_and_Consequence!$CL:$CL,Event_and_Consequence!AG:AG,"",0,1),""))</f>
        <v/>
      </c>
      <c r="Y134" s="179" t="str">
        <f>IF($C134="","",IF(_xlfn.XLOOKUP($B134,Event_and_Consequence!$CL:$CL,Event_and_Consequence!AH:AH,"",0,1)&lt;&gt;"",_xlfn.XLOOKUP($B134,Event_and_Consequence!$CL:$CL,Event_and_Consequence!AH:AH,"",0,1),""))</f>
        <v/>
      </c>
      <c r="Z134" s="179" t="str">
        <f>IF($C134="","",IF(_xlfn.XLOOKUP($B134,Event_and_Consequence!$CL:$CL,Event_and_Consequence!AI:AI,"",0,1)&lt;&gt;"",_xlfn.XLOOKUP($B134,Event_and_Consequence!$CL:$CL,Event_and_Consequence!AI:AI,"",0,1),""))</f>
        <v/>
      </c>
      <c r="AA134" s="179" t="str">
        <f>IF($C134="","",IF(_xlfn.XLOOKUP($B134,Event_and_Consequence!$CL:$CL,Event_and_Consequence!AJ:AJ,"",0,1)&lt;&gt;"",_xlfn.XLOOKUP($B134,Event_and_Consequence!$CL:$CL,Event_and_Consequence!AJ:AJ,"",0,1),""))</f>
        <v/>
      </c>
      <c r="AB134" s="184"/>
    </row>
    <row r="135" spans="1:28" s="176" customFormat="1" ht="12" x14ac:dyDescent="0.25">
      <c r="A135" s="188"/>
      <c r="B135" s="188">
        <v>133</v>
      </c>
      <c r="C135" s="178" t="str">
        <f>_xlfn.XLOOKUP($B135,Event_and_Consequence!$CL:$CL,Event_and_Consequence!B:B,"",0,1)</f>
        <v/>
      </c>
      <c r="D135" s="179" t="str">
        <f>IF($C135="","",_xlfn.XLOOKUP(C135,Facility_Information!B:B,Facility_Information!O:O,,0,1))</f>
        <v/>
      </c>
      <c r="E135" s="180" t="str">
        <f>IF($C135="","",_xlfn.XLOOKUP($B135,Event_and_Consequence!$CL:$CL,Event_and_Consequence!G:G,"",0,1))</f>
        <v/>
      </c>
      <c r="F135" s="181" t="str">
        <f>IF($C135="","",_xlfn.XLOOKUP($B135,Event_and_Consequence!$CL:$CL,Event_and_Consequence!H:H,"",0,1))</f>
        <v/>
      </c>
      <c r="G135" s="184"/>
      <c r="H135" s="184"/>
      <c r="I135" s="184"/>
      <c r="J135" s="179" t="str">
        <f>IF($C135="","",_xlfn.XLOOKUP($B135,Event_and_Consequence!$CL:$CL,Event_and_Consequence!I:I,"",0,1))</f>
        <v/>
      </c>
      <c r="K135" s="184"/>
      <c r="L135" s="179" t="str">
        <f>IF($C135="","",IF(_xlfn.XLOOKUP($B135,Event_and_Consequence!$CL:$CL,Event_and_Consequence!Y:Y,"",0,1)&lt;&gt;"",_xlfn.XLOOKUP($B135,Event_and_Consequence!$CL:$CL,Event_and_Consequence!Y:Y,"",0,1),""))</f>
        <v/>
      </c>
      <c r="M135" s="179" t="str">
        <f>IF($C135="","",IF(_xlfn.XLOOKUP($B135,Event_and_Consequence!$CL:$CL,Event_and_Consequence!Z:Z,"",0,1)&lt;&gt;"",_xlfn.XLOOKUP($B135,Event_and_Consequence!$CL:$CL,Event_and_Consequence!Z:Z,"",0,1),""))</f>
        <v/>
      </c>
      <c r="N135" s="179" t="str">
        <f>IF($C135="","",IF(_xlfn.XLOOKUP($B135,Event_and_Consequence!$CL:$CL,Event_and_Consequence!AA:AA,"",0,1)&lt;&gt;"",_xlfn.XLOOKUP($B135,Event_and_Consequence!$CL:$CL,Event_and_Consequence!AA:AA,"",0,1),""))</f>
        <v/>
      </c>
      <c r="O135" s="179" t="str">
        <f>IF($C135="","",IF(_xlfn.XLOOKUP($B135,Event_and_Consequence!$CL:$CL,Event_and_Consequence!AB:AB,"",0,1)&lt;&gt;"",_xlfn.XLOOKUP($B135,Event_and_Consequence!$CL:$CL,Event_and_Consequence!AB:AB,"",0,1),""))</f>
        <v/>
      </c>
      <c r="P135" s="184"/>
      <c r="Q135" s="184"/>
      <c r="R135" s="179" t="str">
        <f>IF($C135="","",IF(_xlfn.XLOOKUP($B135,Event_and_Consequence!$CL:$CL,Event_and_Consequence!AC:AC,"",0,1)&lt;&gt;"",_xlfn.XLOOKUP($B135,Event_and_Consequence!$CL:$CL,Event_and_Consequence!AC:AC,"",0,1),""))</f>
        <v/>
      </c>
      <c r="S135" s="179" t="str">
        <f>IF($C135="","",IF(_xlfn.XLOOKUP($B135,Event_and_Consequence!$CL:$CL,Event_and_Consequence!AD:AD,"",0,1)&lt;&gt;"",_xlfn.XLOOKUP($B135,Event_and_Consequence!$CL:$CL,Event_and_Consequence!AD:AD,"",0,1),""))</f>
        <v/>
      </c>
      <c r="T135" s="179" t="str">
        <f>IF($C135="","",IF(_xlfn.XLOOKUP($B135,Event_and_Consequence!$CL:$CL,Event_and_Consequence!AE:AE,"",0,1)&lt;&gt;"",_xlfn.XLOOKUP($B135,Event_and_Consequence!$CL:$CL,Event_and_Consequence!AE:AE,"",0,1),""))</f>
        <v/>
      </c>
      <c r="U135" s="179" t="str">
        <f>IF($C135="","",IF(_xlfn.XLOOKUP($B135,Event_and_Consequence!$CL:$CL,Event_and_Consequence!AF:AF,"",0,1)&lt;&gt;"",_xlfn.XLOOKUP($B135,Event_and_Consequence!$CL:$CL,Event_and_Consequence!AF:AF,"",0,1),""))</f>
        <v/>
      </c>
      <c r="V135" s="184"/>
      <c r="W135" s="184"/>
      <c r="X135" s="179" t="str">
        <f>IF($C135="","",IF(_xlfn.XLOOKUP($B135,Event_and_Consequence!$CL:$CL,Event_and_Consequence!AG:AG,"",0,1)&lt;&gt;"",_xlfn.XLOOKUP($B135,Event_and_Consequence!$CL:$CL,Event_and_Consequence!AG:AG,"",0,1),""))</f>
        <v/>
      </c>
      <c r="Y135" s="179" t="str">
        <f>IF($C135="","",IF(_xlfn.XLOOKUP($B135,Event_and_Consequence!$CL:$CL,Event_and_Consequence!AH:AH,"",0,1)&lt;&gt;"",_xlfn.XLOOKUP($B135,Event_and_Consequence!$CL:$CL,Event_and_Consequence!AH:AH,"",0,1),""))</f>
        <v/>
      </c>
      <c r="Z135" s="179" t="str">
        <f>IF($C135="","",IF(_xlfn.XLOOKUP($B135,Event_and_Consequence!$CL:$CL,Event_and_Consequence!AI:AI,"",0,1)&lt;&gt;"",_xlfn.XLOOKUP($B135,Event_and_Consequence!$CL:$CL,Event_and_Consequence!AI:AI,"",0,1),""))</f>
        <v/>
      </c>
      <c r="AA135" s="179" t="str">
        <f>IF($C135="","",IF(_xlfn.XLOOKUP($B135,Event_and_Consequence!$CL:$CL,Event_and_Consequence!AJ:AJ,"",0,1)&lt;&gt;"",_xlfn.XLOOKUP($B135,Event_and_Consequence!$CL:$CL,Event_and_Consequence!AJ:AJ,"",0,1),""))</f>
        <v/>
      </c>
      <c r="AB135" s="184"/>
    </row>
    <row r="136" spans="1:28" s="176" customFormat="1" ht="12" x14ac:dyDescent="0.25">
      <c r="A136" s="188"/>
      <c r="B136" s="188">
        <v>134</v>
      </c>
      <c r="C136" s="178" t="str">
        <f>_xlfn.XLOOKUP($B136,Event_and_Consequence!$CL:$CL,Event_and_Consequence!B:B,"",0,1)</f>
        <v/>
      </c>
      <c r="D136" s="179" t="str">
        <f>IF($C136="","",_xlfn.XLOOKUP(C136,Facility_Information!B:B,Facility_Information!O:O,,0,1))</f>
        <v/>
      </c>
      <c r="E136" s="180" t="str">
        <f>IF($C136="","",_xlfn.XLOOKUP($B136,Event_and_Consequence!$CL:$CL,Event_and_Consequence!G:G,"",0,1))</f>
        <v/>
      </c>
      <c r="F136" s="181" t="str">
        <f>IF($C136="","",_xlfn.XLOOKUP($B136,Event_and_Consequence!$CL:$CL,Event_and_Consequence!H:H,"",0,1))</f>
        <v/>
      </c>
      <c r="G136" s="184"/>
      <c r="H136" s="184"/>
      <c r="I136" s="184"/>
      <c r="J136" s="179" t="str">
        <f>IF($C136="","",_xlfn.XLOOKUP($B136,Event_and_Consequence!$CL:$CL,Event_and_Consequence!I:I,"",0,1))</f>
        <v/>
      </c>
      <c r="K136" s="184"/>
      <c r="L136" s="179" t="str">
        <f>IF($C136="","",IF(_xlfn.XLOOKUP($B136,Event_and_Consequence!$CL:$CL,Event_and_Consequence!Y:Y,"",0,1)&lt;&gt;"",_xlfn.XLOOKUP($B136,Event_and_Consequence!$CL:$CL,Event_and_Consequence!Y:Y,"",0,1),""))</f>
        <v/>
      </c>
      <c r="M136" s="179" t="str">
        <f>IF($C136="","",IF(_xlfn.XLOOKUP($B136,Event_and_Consequence!$CL:$CL,Event_and_Consequence!Z:Z,"",0,1)&lt;&gt;"",_xlfn.XLOOKUP($B136,Event_and_Consequence!$CL:$CL,Event_and_Consequence!Z:Z,"",0,1),""))</f>
        <v/>
      </c>
      <c r="N136" s="179" t="str">
        <f>IF($C136="","",IF(_xlfn.XLOOKUP($B136,Event_and_Consequence!$CL:$CL,Event_and_Consequence!AA:AA,"",0,1)&lt;&gt;"",_xlfn.XLOOKUP($B136,Event_and_Consequence!$CL:$CL,Event_and_Consequence!AA:AA,"",0,1),""))</f>
        <v/>
      </c>
      <c r="O136" s="179" t="str">
        <f>IF($C136="","",IF(_xlfn.XLOOKUP($B136,Event_and_Consequence!$CL:$CL,Event_and_Consequence!AB:AB,"",0,1)&lt;&gt;"",_xlfn.XLOOKUP($B136,Event_and_Consequence!$CL:$CL,Event_and_Consequence!AB:AB,"",0,1),""))</f>
        <v/>
      </c>
      <c r="P136" s="184"/>
      <c r="Q136" s="184"/>
      <c r="R136" s="179" t="str">
        <f>IF($C136="","",IF(_xlfn.XLOOKUP($B136,Event_and_Consequence!$CL:$CL,Event_and_Consequence!AC:AC,"",0,1)&lt;&gt;"",_xlfn.XLOOKUP($B136,Event_and_Consequence!$CL:$CL,Event_and_Consequence!AC:AC,"",0,1),""))</f>
        <v/>
      </c>
      <c r="S136" s="179" t="str">
        <f>IF($C136="","",IF(_xlfn.XLOOKUP($B136,Event_and_Consequence!$CL:$CL,Event_and_Consequence!AD:AD,"",0,1)&lt;&gt;"",_xlfn.XLOOKUP($B136,Event_and_Consequence!$CL:$CL,Event_and_Consequence!AD:AD,"",0,1),""))</f>
        <v/>
      </c>
      <c r="T136" s="179" t="str">
        <f>IF($C136="","",IF(_xlfn.XLOOKUP($B136,Event_and_Consequence!$CL:$CL,Event_and_Consequence!AE:AE,"",0,1)&lt;&gt;"",_xlfn.XLOOKUP($B136,Event_and_Consequence!$CL:$CL,Event_and_Consequence!AE:AE,"",0,1),""))</f>
        <v/>
      </c>
      <c r="U136" s="179" t="str">
        <f>IF($C136="","",IF(_xlfn.XLOOKUP($B136,Event_and_Consequence!$CL:$CL,Event_and_Consequence!AF:AF,"",0,1)&lt;&gt;"",_xlfn.XLOOKUP($B136,Event_and_Consequence!$CL:$CL,Event_and_Consequence!AF:AF,"",0,1),""))</f>
        <v/>
      </c>
      <c r="V136" s="184"/>
      <c r="W136" s="184"/>
      <c r="X136" s="179" t="str">
        <f>IF($C136="","",IF(_xlfn.XLOOKUP($B136,Event_and_Consequence!$CL:$CL,Event_and_Consequence!AG:AG,"",0,1)&lt;&gt;"",_xlfn.XLOOKUP($B136,Event_and_Consequence!$CL:$CL,Event_and_Consequence!AG:AG,"",0,1),""))</f>
        <v/>
      </c>
      <c r="Y136" s="179" t="str">
        <f>IF($C136="","",IF(_xlfn.XLOOKUP($B136,Event_and_Consequence!$CL:$CL,Event_and_Consequence!AH:AH,"",0,1)&lt;&gt;"",_xlfn.XLOOKUP($B136,Event_and_Consequence!$CL:$CL,Event_and_Consequence!AH:AH,"",0,1),""))</f>
        <v/>
      </c>
      <c r="Z136" s="179" t="str">
        <f>IF($C136="","",IF(_xlfn.XLOOKUP($B136,Event_and_Consequence!$CL:$CL,Event_and_Consequence!AI:AI,"",0,1)&lt;&gt;"",_xlfn.XLOOKUP($B136,Event_and_Consequence!$CL:$CL,Event_and_Consequence!AI:AI,"",0,1),""))</f>
        <v/>
      </c>
      <c r="AA136" s="179" t="str">
        <f>IF($C136="","",IF(_xlfn.XLOOKUP($B136,Event_and_Consequence!$CL:$CL,Event_and_Consequence!AJ:AJ,"",0,1)&lt;&gt;"",_xlfn.XLOOKUP($B136,Event_and_Consequence!$CL:$CL,Event_and_Consequence!AJ:AJ,"",0,1),""))</f>
        <v/>
      </c>
      <c r="AB136" s="184"/>
    </row>
    <row r="137" spans="1:28" s="176" customFormat="1" ht="12" x14ac:dyDescent="0.25">
      <c r="A137" s="188"/>
      <c r="B137" s="188">
        <v>135</v>
      </c>
      <c r="C137" s="178" t="str">
        <f>_xlfn.XLOOKUP($B137,Event_and_Consequence!$CL:$CL,Event_and_Consequence!B:B,"",0,1)</f>
        <v/>
      </c>
      <c r="D137" s="179" t="str">
        <f>IF($C137="","",_xlfn.XLOOKUP(C137,Facility_Information!B:B,Facility_Information!O:O,,0,1))</f>
        <v/>
      </c>
      <c r="E137" s="180" t="str">
        <f>IF($C137="","",_xlfn.XLOOKUP($B137,Event_and_Consequence!$CL:$CL,Event_and_Consequence!G:G,"",0,1))</f>
        <v/>
      </c>
      <c r="F137" s="181" t="str">
        <f>IF($C137="","",_xlfn.XLOOKUP($B137,Event_and_Consequence!$CL:$CL,Event_and_Consequence!H:H,"",0,1))</f>
        <v/>
      </c>
      <c r="G137" s="184"/>
      <c r="H137" s="184"/>
      <c r="I137" s="184"/>
      <c r="J137" s="179" t="str">
        <f>IF($C137="","",_xlfn.XLOOKUP($B137,Event_and_Consequence!$CL:$CL,Event_and_Consequence!I:I,"",0,1))</f>
        <v/>
      </c>
      <c r="K137" s="184"/>
      <c r="L137" s="179" t="str">
        <f>IF($C137="","",IF(_xlfn.XLOOKUP($B137,Event_and_Consequence!$CL:$CL,Event_and_Consequence!Y:Y,"",0,1)&lt;&gt;"",_xlfn.XLOOKUP($B137,Event_and_Consequence!$CL:$CL,Event_and_Consequence!Y:Y,"",0,1),""))</f>
        <v/>
      </c>
      <c r="M137" s="179" t="str">
        <f>IF($C137="","",IF(_xlfn.XLOOKUP($B137,Event_and_Consequence!$CL:$CL,Event_and_Consequence!Z:Z,"",0,1)&lt;&gt;"",_xlfn.XLOOKUP($B137,Event_and_Consequence!$CL:$CL,Event_and_Consequence!Z:Z,"",0,1),""))</f>
        <v/>
      </c>
      <c r="N137" s="179" t="str">
        <f>IF($C137="","",IF(_xlfn.XLOOKUP($B137,Event_and_Consequence!$CL:$CL,Event_and_Consequence!AA:AA,"",0,1)&lt;&gt;"",_xlfn.XLOOKUP($B137,Event_and_Consequence!$CL:$CL,Event_and_Consequence!AA:AA,"",0,1),""))</f>
        <v/>
      </c>
      <c r="O137" s="179" t="str">
        <f>IF($C137="","",IF(_xlfn.XLOOKUP($B137,Event_and_Consequence!$CL:$CL,Event_and_Consequence!AB:AB,"",0,1)&lt;&gt;"",_xlfn.XLOOKUP($B137,Event_and_Consequence!$CL:$CL,Event_and_Consequence!AB:AB,"",0,1),""))</f>
        <v/>
      </c>
      <c r="P137" s="184"/>
      <c r="Q137" s="184"/>
      <c r="R137" s="179" t="str">
        <f>IF($C137="","",IF(_xlfn.XLOOKUP($B137,Event_and_Consequence!$CL:$CL,Event_and_Consequence!AC:AC,"",0,1)&lt;&gt;"",_xlfn.XLOOKUP($B137,Event_and_Consequence!$CL:$CL,Event_and_Consequence!AC:AC,"",0,1),""))</f>
        <v/>
      </c>
      <c r="S137" s="179" t="str">
        <f>IF($C137="","",IF(_xlfn.XLOOKUP($B137,Event_and_Consequence!$CL:$CL,Event_and_Consequence!AD:AD,"",0,1)&lt;&gt;"",_xlfn.XLOOKUP($B137,Event_and_Consequence!$CL:$CL,Event_and_Consequence!AD:AD,"",0,1),""))</f>
        <v/>
      </c>
      <c r="T137" s="179" t="str">
        <f>IF($C137="","",IF(_xlfn.XLOOKUP($B137,Event_and_Consequence!$CL:$CL,Event_and_Consequence!AE:AE,"",0,1)&lt;&gt;"",_xlfn.XLOOKUP($B137,Event_and_Consequence!$CL:$CL,Event_and_Consequence!AE:AE,"",0,1),""))</f>
        <v/>
      </c>
      <c r="U137" s="179" t="str">
        <f>IF($C137="","",IF(_xlfn.XLOOKUP($B137,Event_and_Consequence!$CL:$CL,Event_and_Consequence!AF:AF,"",0,1)&lt;&gt;"",_xlfn.XLOOKUP($B137,Event_and_Consequence!$CL:$CL,Event_and_Consequence!AF:AF,"",0,1),""))</f>
        <v/>
      </c>
      <c r="V137" s="184"/>
      <c r="W137" s="184"/>
      <c r="X137" s="179" t="str">
        <f>IF($C137="","",IF(_xlfn.XLOOKUP($B137,Event_and_Consequence!$CL:$CL,Event_and_Consequence!AG:AG,"",0,1)&lt;&gt;"",_xlfn.XLOOKUP($B137,Event_and_Consequence!$CL:$CL,Event_and_Consequence!AG:AG,"",0,1),""))</f>
        <v/>
      </c>
      <c r="Y137" s="179" t="str">
        <f>IF($C137="","",IF(_xlfn.XLOOKUP($B137,Event_and_Consequence!$CL:$CL,Event_and_Consequence!AH:AH,"",0,1)&lt;&gt;"",_xlfn.XLOOKUP($B137,Event_and_Consequence!$CL:$CL,Event_and_Consequence!AH:AH,"",0,1),""))</f>
        <v/>
      </c>
      <c r="Z137" s="179" t="str">
        <f>IF($C137="","",IF(_xlfn.XLOOKUP($B137,Event_and_Consequence!$CL:$CL,Event_and_Consequence!AI:AI,"",0,1)&lt;&gt;"",_xlfn.XLOOKUP($B137,Event_and_Consequence!$CL:$CL,Event_and_Consequence!AI:AI,"",0,1),""))</f>
        <v/>
      </c>
      <c r="AA137" s="179" t="str">
        <f>IF($C137="","",IF(_xlfn.XLOOKUP($B137,Event_and_Consequence!$CL:$CL,Event_and_Consequence!AJ:AJ,"",0,1)&lt;&gt;"",_xlfn.XLOOKUP($B137,Event_and_Consequence!$CL:$CL,Event_and_Consequence!AJ:AJ,"",0,1),""))</f>
        <v/>
      </c>
      <c r="AB137" s="184"/>
    </row>
    <row r="138" spans="1:28" s="176" customFormat="1" ht="12" x14ac:dyDescent="0.25">
      <c r="A138" s="188"/>
      <c r="B138" s="188">
        <v>136</v>
      </c>
      <c r="C138" s="178" t="str">
        <f>_xlfn.XLOOKUP($B138,Event_and_Consequence!$CL:$CL,Event_and_Consequence!B:B,"",0,1)</f>
        <v/>
      </c>
      <c r="D138" s="179" t="str">
        <f>IF($C138="","",_xlfn.XLOOKUP(C138,Facility_Information!B:B,Facility_Information!O:O,,0,1))</f>
        <v/>
      </c>
      <c r="E138" s="180" t="str">
        <f>IF($C138="","",_xlfn.XLOOKUP($B138,Event_and_Consequence!$CL:$CL,Event_and_Consequence!G:G,"",0,1))</f>
        <v/>
      </c>
      <c r="F138" s="181" t="str">
        <f>IF($C138="","",_xlfn.XLOOKUP($B138,Event_and_Consequence!$CL:$CL,Event_and_Consequence!H:H,"",0,1))</f>
        <v/>
      </c>
      <c r="G138" s="184"/>
      <c r="H138" s="184"/>
      <c r="I138" s="184"/>
      <c r="J138" s="179" t="str">
        <f>IF($C138="","",_xlfn.XLOOKUP($B138,Event_and_Consequence!$CL:$CL,Event_and_Consequence!I:I,"",0,1))</f>
        <v/>
      </c>
      <c r="K138" s="184"/>
      <c r="L138" s="179" t="str">
        <f>IF($C138="","",IF(_xlfn.XLOOKUP($B138,Event_and_Consequence!$CL:$CL,Event_and_Consequence!Y:Y,"",0,1)&lt;&gt;"",_xlfn.XLOOKUP($B138,Event_and_Consequence!$CL:$CL,Event_and_Consequence!Y:Y,"",0,1),""))</f>
        <v/>
      </c>
      <c r="M138" s="179" t="str">
        <f>IF($C138="","",IF(_xlfn.XLOOKUP($B138,Event_and_Consequence!$CL:$CL,Event_and_Consequence!Z:Z,"",0,1)&lt;&gt;"",_xlfn.XLOOKUP($B138,Event_and_Consequence!$CL:$CL,Event_and_Consequence!Z:Z,"",0,1),""))</f>
        <v/>
      </c>
      <c r="N138" s="179" t="str">
        <f>IF($C138="","",IF(_xlfn.XLOOKUP($B138,Event_and_Consequence!$CL:$CL,Event_and_Consequence!AA:AA,"",0,1)&lt;&gt;"",_xlfn.XLOOKUP($B138,Event_and_Consequence!$CL:$CL,Event_and_Consequence!AA:AA,"",0,1),""))</f>
        <v/>
      </c>
      <c r="O138" s="179" t="str">
        <f>IF($C138="","",IF(_xlfn.XLOOKUP($B138,Event_and_Consequence!$CL:$CL,Event_and_Consequence!AB:AB,"",0,1)&lt;&gt;"",_xlfn.XLOOKUP($B138,Event_and_Consequence!$CL:$CL,Event_and_Consequence!AB:AB,"",0,1),""))</f>
        <v/>
      </c>
      <c r="P138" s="184"/>
      <c r="Q138" s="184"/>
      <c r="R138" s="179" t="str">
        <f>IF($C138="","",IF(_xlfn.XLOOKUP($B138,Event_and_Consequence!$CL:$CL,Event_and_Consequence!AC:AC,"",0,1)&lt;&gt;"",_xlfn.XLOOKUP($B138,Event_and_Consequence!$CL:$CL,Event_and_Consequence!AC:AC,"",0,1),""))</f>
        <v/>
      </c>
      <c r="S138" s="179" t="str">
        <f>IF($C138="","",IF(_xlfn.XLOOKUP($B138,Event_and_Consequence!$CL:$CL,Event_and_Consequence!AD:AD,"",0,1)&lt;&gt;"",_xlfn.XLOOKUP($B138,Event_and_Consequence!$CL:$CL,Event_and_Consequence!AD:AD,"",0,1),""))</f>
        <v/>
      </c>
      <c r="T138" s="179" t="str">
        <f>IF($C138="","",IF(_xlfn.XLOOKUP($B138,Event_and_Consequence!$CL:$CL,Event_and_Consequence!AE:AE,"",0,1)&lt;&gt;"",_xlfn.XLOOKUP($B138,Event_and_Consequence!$CL:$CL,Event_and_Consequence!AE:AE,"",0,1),""))</f>
        <v/>
      </c>
      <c r="U138" s="179" t="str">
        <f>IF($C138="","",IF(_xlfn.XLOOKUP($B138,Event_and_Consequence!$CL:$CL,Event_and_Consequence!AF:AF,"",0,1)&lt;&gt;"",_xlfn.XLOOKUP($B138,Event_and_Consequence!$CL:$CL,Event_and_Consequence!AF:AF,"",0,1),""))</f>
        <v/>
      </c>
      <c r="V138" s="184"/>
      <c r="W138" s="184"/>
      <c r="X138" s="179" t="str">
        <f>IF($C138="","",IF(_xlfn.XLOOKUP($B138,Event_and_Consequence!$CL:$CL,Event_and_Consequence!AG:AG,"",0,1)&lt;&gt;"",_xlfn.XLOOKUP($B138,Event_and_Consequence!$CL:$CL,Event_and_Consequence!AG:AG,"",0,1),""))</f>
        <v/>
      </c>
      <c r="Y138" s="179" t="str">
        <f>IF($C138="","",IF(_xlfn.XLOOKUP($B138,Event_and_Consequence!$CL:$CL,Event_and_Consequence!AH:AH,"",0,1)&lt;&gt;"",_xlfn.XLOOKUP($B138,Event_and_Consequence!$CL:$CL,Event_and_Consequence!AH:AH,"",0,1),""))</f>
        <v/>
      </c>
      <c r="Z138" s="179" t="str">
        <f>IF($C138="","",IF(_xlfn.XLOOKUP($B138,Event_and_Consequence!$CL:$CL,Event_and_Consequence!AI:AI,"",0,1)&lt;&gt;"",_xlfn.XLOOKUP($B138,Event_and_Consequence!$CL:$CL,Event_and_Consequence!AI:AI,"",0,1),""))</f>
        <v/>
      </c>
      <c r="AA138" s="179" t="str">
        <f>IF($C138="","",IF(_xlfn.XLOOKUP($B138,Event_and_Consequence!$CL:$CL,Event_and_Consequence!AJ:AJ,"",0,1)&lt;&gt;"",_xlfn.XLOOKUP($B138,Event_and_Consequence!$CL:$CL,Event_and_Consequence!AJ:AJ,"",0,1),""))</f>
        <v/>
      </c>
      <c r="AB138" s="184"/>
    </row>
    <row r="139" spans="1:28" s="176" customFormat="1" ht="12" x14ac:dyDescent="0.25">
      <c r="A139" s="188"/>
      <c r="B139" s="188">
        <v>137</v>
      </c>
      <c r="C139" s="178" t="str">
        <f>_xlfn.XLOOKUP($B139,Event_and_Consequence!$CL:$CL,Event_and_Consequence!B:B,"",0,1)</f>
        <v/>
      </c>
      <c r="D139" s="179" t="str">
        <f>IF($C139="","",_xlfn.XLOOKUP(C139,Facility_Information!B:B,Facility_Information!O:O,,0,1))</f>
        <v/>
      </c>
      <c r="E139" s="180" t="str">
        <f>IF($C139="","",_xlfn.XLOOKUP($B139,Event_and_Consequence!$CL:$CL,Event_and_Consequence!G:G,"",0,1))</f>
        <v/>
      </c>
      <c r="F139" s="181" t="str">
        <f>IF($C139="","",_xlfn.XLOOKUP($B139,Event_and_Consequence!$CL:$CL,Event_and_Consequence!H:H,"",0,1))</f>
        <v/>
      </c>
      <c r="G139" s="184"/>
      <c r="H139" s="184"/>
      <c r="I139" s="184"/>
      <c r="J139" s="179" t="str">
        <f>IF($C139="","",_xlfn.XLOOKUP($B139,Event_and_Consequence!$CL:$CL,Event_and_Consequence!I:I,"",0,1))</f>
        <v/>
      </c>
      <c r="K139" s="184"/>
      <c r="L139" s="179" t="str">
        <f>IF($C139="","",IF(_xlfn.XLOOKUP($B139,Event_and_Consequence!$CL:$CL,Event_and_Consequence!Y:Y,"",0,1)&lt;&gt;"",_xlfn.XLOOKUP($B139,Event_and_Consequence!$CL:$CL,Event_and_Consequence!Y:Y,"",0,1),""))</f>
        <v/>
      </c>
      <c r="M139" s="179" t="str">
        <f>IF($C139="","",IF(_xlfn.XLOOKUP($B139,Event_and_Consequence!$CL:$CL,Event_and_Consequence!Z:Z,"",0,1)&lt;&gt;"",_xlfn.XLOOKUP($B139,Event_and_Consequence!$CL:$CL,Event_and_Consequence!Z:Z,"",0,1),""))</f>
        <v/>
      </c>
      <c r="N139" s="179" t="str">
        <f>IF($C139="","",IF(_xlfn.XLOOKUP($B139,Event_and_Consequence!$CL:$CL,Event_and_Consequence!AA:AA,"",0,1)&lt;&gt;"",_xlfn.XLOOKUP($B139,Event_and_Consequence!$CL:$CL,Event_and_Consequence!AA:AA,"",0,1),""))</f>
        <v/>
      </c>
      <c r="O139" s="179" t="str">
        <f>IF($C139="","",IF(_xlfn.XLOOKUP($B139,Event_and_Consequence!$CL:$CL,Event_and_Consequence!AB:AB,"",0,1)&lt;&gt;"",_xlfn.XLOOKUP($B139,Event_and_Consequence!$CL:$CL,Event_and_Consequence!AB:AB,"",0,1),""))</f>
        <v/>
      </c>
      <c r="P139" s="184"/>
      <c r="Q139" s="184"/>
      <c r="R139" s="179" t="str">
        <f>IF($C139="","",IF(_xlfn.XLOOKUP($B139,Event_and_Consequence!$CL:$CL,Event_and_Consequence!AC:AC,"",0,1)&lt;&gt;"",_xlfn.XLOOKUP($B139,Event_and_Consequence!$CL:$CL,Event_and_Consequence!AC:AC,"",0,1),""))</f>
        <v/>
      </c>
      <c r="S139" s="179" t="str">
        <f>IF($C139="","",IF(_xlfn.XLOOKUP($B139,Event_and_Consequence!$CL:$CL,Event_and_Consequence!AD:AD,"",0,1)&lt;&gt;"",_xlfn.XLOOKUP($B139,Event_and_Consequence!$CL:$CL,Event_and_Consequence!AD:AD,"",0,1),""))</f>
        <v/>
      </c>
      <c r="T139" s="179" t="str">
        <f>IF($C139="","",IF(_xlfn.XLOOKUP($B139,Event_and_Consequence!$CL:$CL,Event_and_Consequence!AE:AE,"",0,1)&lt;&gt;"",_xlfn.XLOOKUP($B139,Event_and_Consequence!$CL:$CL,Event_and_Consequence!AE:AE,"",0,1),""))</f>
        <v/>
      </c>
      <c r="U139" s="179" t="str">
        <f>IF($C139="","",IF(_xlfn.XLOOKUP($B139,Event_and_Consequence!$CL:$CL,Event_and_Consequence!AF:AF,"",0,1)&lt;&gt;"",_xlfn.XLOOKUP($B139,Event_and_Consequence!$CL:$CL,Event_and_Consequence!AF:AF,"",0,1),""))</f>
        <v/>
      </c>
      <c r="V139" s="184"/>
      <c r="W139" s="184"/>
      <c r="X139" s="179" t="str">
        <f>IF($C139="","",IF(_xlfn.XLOOKUP($B139,Event_and_Consequence!$CL:$CL,Event_and_Consequence!AG:AG,"",0,1)&lt;&gt;"",_xlfn.XLOOKUP($B139,Event_and_Consequence!$CL:$CL,Event_and_Consequence!AG:AG,"",0,1),""))</f>
        <v/>
      </c>
      <c r="Y139" s="179" t="str">
        <f>IF($C139="","",IF(_xlfn.XLOOKUP($B139,Event_and_Consequence!$CL:$CL,Event_and_Consequence!AH:AH,"",0,1)&lt;&gt;"",_xlfn.XLOOKUP($B139,Event_and_Consequence!$CL:$CL,Event_and_Consequence!AH:AH,"",0,1),""))</f>
        <v/>
      </c>
      <c r="Z139" s="179" t="str">
        <f>IF($C139="","",IF(_xlfn.XLOOKUP($B139,Event_and_Consequence!$CL:$CL,Event_and_Consequence!AI:AI,"",0,1)&lt;&gt;"",_xlfn.XLOOKUP($B139,Event_and_Consequence!$CL:$CL,Event_and_Consequence!AI:AI,"",0,1),""))</f>
        <v/>
      </c>
      <c r="AA139" s="179" t="str">
        <f>IF($C139="","",IF(_xlfn.XLOOKUP($B139,Event_and_Consequence!$CL:$CL,Event_and_Consequence!AJ:AJ,"",0,1)&lt;&gt;"",_xlfn.XLOOKUP($B139,Event_and_Consequence!$CL:$CL,Event_and_Consequence!AJ:AJ,"",0,1),""))</f>
        <v/>
      </c>
      <c r="AB139" s="184"/>
    </row>
    <row r="140" spans="1:28" s="176" customFormat="1" ht="12" x14ac:dyDescent="0.25">
      <c r="A140" s="188"/>
      <c r="B140" s="188">
        <v>138</v>
      </c>
      <c r="C140" s="178" t="str">
        <f>_xlfn.XLOOKUP($B140,Event_and_Consequence!$CL:$CL,Event_and_Consequence!B:B,"",0,1)</f>
        <v/>
      </c>
      <c r="D140" s="179" t="str">
        <f>IF($C140="","",_xlfn.XLOOKUP(C140,Facility_Information!B:B,Facility_Information!O:O,,0,1))</f>
        <v/>
      </c>
      <c r="E140" s="180" t="str">
        <f>IF($C140="","",_xlfn.XLOOKUP($B140,Event_and_Consequence!$CL:$CL,Event_and_Consequence!G:G,"",0,1))</f>
        <v/>
      </c>
      <c r="F140" s="181" t="str">
        <f>IF($C140="","",_xlfn.XLOOKUP($B140,Event_and_Consequence!$CL:$CL,Event_and_Consequence!H:H,"",0,1))</f>
        <v/>
      </c>
      <c r="G140" s="184"/>
      <c r="H140" s="184"/>
      <c r="I140" s="184"/>
      <c r="J140" s="179" t="str">
        <f>IF($C140="","",_xlfn.XLOOKUP($B140,Event_and_Consequence!$CL:$CL,Event_and_Consequence!I:I,"",0,1))</f>
        <v/>
      </c>
      <c r="K140" s="184"/>
      <c r="L140" s="179" t="str">
        <f>IF($C140="","",IF(_xlfn.XLOOKUP($B140,Event_and_Consequence!$CL:$CL,Event_and_Consequence!Y:Y,"",0,1)&lt;&gt;"",_xlfn.XLOOKUP($B140,Event_and_Consequence!$CL:$CL,Event_and_Consequence!Y:Y,"",0,1),""))</f>
        <v/>
      </c>
      <c r="M140" s="179" t="str">
        <f>IF($C140="","",IF(_xlfn.XLOOKUP($B140,Event_and_Consequence!$CL:$CL,Event_and_Consequence!Z:Z,"",0,1)&lt;&gt;"",_xlfn.XLOOKUP($B140,Event_and_Consequence!$CL:$CL,Event_and_Consequence!Z:Z,"",0,1),""))</f>
        <v/>
      </c>
      <c r="N140" s="179" t="str">
        <f>IF($C140="","",IF(_xlfn.XLOOKUP($B140,Event_and_Consequence!$CL:$CL,Event_and_Consequence!AA:AA,"",0,1)&lt;&gt;"",_xlfn.XLOOKUP($B140,Event_and_Consequence!$CL:$CL,Event_and_Consequence!AA:AA,"",0,1),""))</f>
        <v/>
      </c>
      <c r="O140" s="179" t="str">
        <f>IF($C140="","",IF(_xlfn.XLOOKUP($B140,Event_and_Consequence!$CL:$CL,Event_and_Consequence!AB:AB,"",0,1)&lt;&gt;"",_xlfn.XLOOKUP($B140,Event_and_Consequence!$CL:$CL,Event_and_Consequence!AB:AB,"",0,1),""))</f>
        <v/>
      </c>
      <c r="P140" s="184"/>
      <c r="Q140" s="184"/>
      <c r="R140" s="179" t="str">
        <f>IF($C140="","",IF(_xlfn.XLOOKUP($B140,Event_and_Consequence!$CL:$CL,Event_and_Consequence!AC:AC,"",0,1)&lt;&gt;"",_xlfn.XLOOKUP($B140,Event_and_Consequence!$CL:$CL,Event_and_Consequence!AC:AC,"",0,1),""))</f>
        <v/>
      </c>
      <c r="S140" s="179" t="str">
        <f>IF($C140="","",IF(_xlfn.XLOOKUP($B140,Event_and_Consequence!$CL:$CL,Event_and_Consequence!AD:AD,"",0,1)&lt;&gt;"",_xlfn.XLOOKUP($B140,Event_and_Consequence!$CL:$CL,Event_and_Consequence!AD:AD,"",0,1),""))</f>
        <v/>
      </c>
      <c r="T140" s="179" t="str">
        <f>IF($C140="","",IF(_xlfn.XLOOKUP($B140,Event_and_Consequence!$CL:$CL,Event_and_Consequence!AE:AE,"",0,1)&lt;&gt;"",_xlfn.XLOOKUP($B140,Event_and_Consequence!$CL:$CL,Event_and_Consequence!AE:AE,"",0,1),""))</f>
        <v/>
      </c>
      <c r="U140" s="179" t="str">
        <f>IF($C140="","",IF(_xlfn.XLOOKUP($B140,Event_and_Consequence!$CL:$CL,Event_and_Consequence!AF:AF,"",0,1)&lt;&gt;"",_xlfn.XLOOKUP($B140,Event_and_Consequence!$CL:$CL,Event_and_Consequence!AF:AF,"",0,1),""))</f>
        <v/>
      </c>
      <c r="V140" s="184"/>
      <c r="W140" s="184"/>
      <c r="X140" s="179" t="str">
        <f>IF($C140="","",IF(_xlfn.XLOOKUP($B140,Event_and_Consequence!$CL:$CL,Event_and_Consequence!AG:AG,"",0,1)&lt;&gt;"",_xlfn.XLOOKUP($B140,Event_and_Consequence!$CL:$CL,Event_and_Consequence!AG:AG,"",0,1),""))</f>
        <v/>
      </c>
      <c r="Y140" s="179" t="str">
        <f>IF($C140="","",IF(_xlfn.XLOOKUP($B140,Event_and_Consequence!$CL:$CL,Event_and_Consequence!AH:AH,"",0,1)&lt;&gt;"",_xlfn.XLOOKUP($B140,Event_and_Consequence!$CL:$CL,Event_and_Consequence!AH:AH,"",0,1),""))</f>
        <v/>
      </c>
      <c r="Z140" s="179" t="str">
        <f>IF($C140="","",IF(_xlfn.XLOOKUP($B140,Event_and_Consequence!$CL:$CL,Event_and_Consequence!AI:AI,"",0,1)&lt;&gt;"",_xlfn.XLOOKUP($B140,Event_and_Consequence!$CL:$CL,Event_and_Consequence!AI:AI,"",0,1),""))</f>
        <v/>
      </c>
      <c r="AA140" s="179" t="str">
        <f>IF($C140="","",IF(_xlfn.XLOOKUP($B140,Event_and_Consequence!$CL:$CL,Event_and_Consequence!AJ:AJ,"",0,1)&lt;&gt;"",_xlfn.XLOOKUP($B140,Event_and_Consequence!$CL:$CL,Event_and_Consequence!AJ:AJ,"",0,1),""))</f>
        <v/>
      </c>
      <c r="AB140" s="184"/>
    </row>
    <row r="141" spans="1:28" s="176" customFormat="1" ht="12" x14ac:dyDescent="0.25">
      <c r="A141" s="188"/>
      <c r="B141" s="188">
        <v>139</v>
      </c>
      <c r="C141" s="178" t="str">
        <f>_xlfn.XLOOKUP($B141,Event_and_Consequence!$CL:$CL,Event_and_Consequence!B:B,"",0,1)</f>
        <v/>
      </c>
      <c r="D141" s="179" t="str">
        <f>IF($C141="","",_xlfn.XLOOKUP(C141,Facility_Information!B:B,Facility_Information!O:O,,0,1))</f>
        <v/>
      </c>
      <c r="E141" s="180" t="str">
        <f>IF($C141="","",_xlfn.XLOOKUP($B141,Event_and_Consequence!$CL:$CL,Event_and_Consequence!G:G,"",0,1))</f>
        <v/>
      </c>
      <c r="F141" s="181" t="str">
        <f>IF($C141="","",_xlfn.XLOOKUP($B141,Event_and_Consequence!$CL:$CL,Event_and_Consequence!H:H,"",0,1))</f>
        <v/>
      </c>
      <c r="G141" s="184"/>
      <c r="H141" s="184"/>
      <c r="I141" s="184"/>
      <c r="J141" s="179" t="str">
        <f>IF($C141="","",_xlfn.XLOOKUP($B141,Event_and_Consequence!$CL:$CL,Event_and_Consequence!I:I,"",0,1))</f>
        <v/>
      </c>
      <c r="K141" s="184"/>
      <c r="L141" s="179" t="str">
        <f>IF($C141="","",IF(_xlfn.XLOOKUP($B141,Event_and_Consequence!$CL:$CL,Event_and_Consequence!Y:Y,"",0,1)&lt;&gt;"",_xlfn.XLOOKUP($B141,Event_and_Consequence!$CL:$CL,Event_and_Consequence!Y:Y,"",0,1),""))</f>
        <v/>
      </c>
      <c r="M141" s="179" t="str">
        <f>IF($C141="","",IF(_xlfn.XLOOKUP($B141,Event_and_Consequence!$CL:$CL,Event_and_Consequence!Z:Z,"",0,1)&lt;&gt;"",_xlfn.XLOOKUP($B141,Event_and_Consequence!$CL:$CL,Event_and_Consequence!Z:Z,"",0,1),""))</f>
        <v/>
      </c>
      <c r="N141" s="179" t="str">
        <f>IF($C141="","",IF(_xlfn.XLOOKUP($B141,Event_and_Consequence!$CL:$CL,Event_and_Consequence!AA:AA,"",0,1)&lt;&gt;"",_xlfn.XLOOKUP($B141,Event_and_Consequence!$CL:$CL,Event_and_Consequence!AA:AA,"",0,1),""))</f>
        <v/>
      </c>
      <c r="O141" s="179" t="str">
        <f>IF($C141="","",IF(_xlfn.XLOOKUP($B141,Event_and_Consequence!$CL:$CL,Event_and_Consequence!AB:AB,"",0,1)&lt;&gt;"",_xlfn.XLOOKUP($B141,Event_and_Consequence!$CL:$CL,Event_and_Consequence!AB:AB,"",0,1),""))</f>
        <v/>
      </c>
      <c r="P141" s="184"/>
      <c r="Q141" s="184"/>
      <c r="R141" s="179" t="str">
        <f>IF($C141="","",IF(_xlfn.XLOOKUP($B141,Event_and_Consequence!$CL:$CL,Event_and_Consequence!AC:AC,"",0,1)&lt;&gt;"",_xlfn.XLOOKUP($B141,Event_and_Consequence!$CL:$CL,Event_and_Consequence!AC:AC,"",0,1),""))</f>
        <v/>
      </c>
      <c r="S141" s="179" t="str">
        <f>IF($C141="","",IF(_xlfn.XLOOKUP($B141,Event_and_Consequence!$CL:$CL,Event_and_Consequence!AD:AD,"",0,1)&lt;&gt;"",_xlfn.XLOOKUP($B141,Event_and_Consequence!$CL:$CL,Event_and_Consequence!AD:AD,"",0,1),""))</f>
        <v/>
      </c>
      <c r="T141" s="179" t="str">
        <f>IF($C141="","",IF(_xlfn.XLOOKUP($B141,Event_and_Consequence!$CL:$CL,Event_and_Consequence!AE:AE,"",0,1)&lt;&gt;"",_xlfn.XLOOKUP($B141,Event_and_Consequence!$CL:$CL,Event_and_Consequence!AE:AE,"",0,1),""))</f>
        <v/>
      </c>
      <c r="U141" s="179" t="str">
        <f>IF($C141="","",IF(_xlfn.XLOOKUP($B141,Event_and_Consequence!$CL:$CL,Event_and_Consequence!AF:AF,"",0,1)&lt;&gt;"",_xlfn.XLOOKUP($B141,Event_and_Consequence!$CL:$CL,Event_and_Consequence!AF:AF,"",0,1),""))</f>
        <v/>
      </c>
      <c r="V141" s="184"/>
      <c r="W141" s="184"/>
      <c r="X141" s="179" t="str">
        <f>IF($C141="","",IF(_xlfn.XLOOKUP($B141,Event_and_Consequence!$CL:$CL,Event_and_Consequence!AG:AG,"",0,1)&lt;&gt;"",_xlfn.XLOOKUP($B141,Event_and_Consequence!$CL:$CL,Event_and_Consequence!AG:AG,"",0,1),""))</f>
        <v/>
      </c>
      <c r="Y141" s="179" t="str">
        <f>IF($C141="","",IF(_xlfn.XLOOKUP($B141,Event_and_Consequence!$CL:$CL,Event_and_Consequence!AH:AH,"",0,1)&lt;&gt;"",_xlfn.XLOOKUP($B141,Event_and_Consequence!$CL:$CL,Event_and_Consequence!AH:AH,"",0,1),""))</f>
        <v/>
      </c>
      <c r="Z141" s="179" t="str">
        <f>IF($C141="","",IF(_xlfn.XLOOKUP($B141,Event_and_Consequence!$CL:$CL,Event_and_Consequence!AI:AI,"",0,1)&lt;&gt;"",_xlfn.XLOOKUP($B141,Event_and_Consequence!$CL:$CL,Event_and_Consequence!AI:AI,"",0,1),""))</f>
        <v/>
      </c>
      <c r="AA141" s="179" t="str">
        <f>IF($C141="","",IF(_xlfn.XLOOKUP($B141,Event_and_Consequence!$CL:$CL,Event_and_Consequence!AJ:AJ,"",0,1)&lt;&gt;"",_xlfn.XLOOKUP($B141,Event_and_Consequence!$CL:$CL,Event_and_Consequence!AJ:AJ,"",0,1),""))</f>
        <v/>
      </c>
      <c r="AB141" s="184"/>
    </row>
    <row r="142" spans="1:28" s="176" customFormat="1" ht="12" x14ac:dyDescent="0.25">
      <c r="A142" s="188"/>
      <c r="B142" s="188">
        <v>140</v>
      </c>
      <c r="C142" s="178" t="str">
        <f>_xlfn.XLOOKUP($B142,Event_and_Consequence!$CL:$CL,Event_and_Consequence!B:B,"",0,1)</f>
        <v/>
      </c>
      <c r="D142" s="179" t="str">
        <f>IF($C142="","",_xlfn.XLOOKUP(C142,Facility_Information!B:B,Facility_Information!O:O,,0,1))</f>
        <v/>
      </c>
      <c r="E142" s="180" t="str">
        <f>IF($C142="","",_xlfn.XLOOKUP($B142,Event_and_Consequence!$CL:$CL,Event_and_Consequence!G:G,"",0,1))</f>
        <v/>
      </c>
      <c r="F142" s="181" t="str">
        <f>IF($C142="","",_xlfn.XLOOKUP($B142,Event_and_Consequence!$CL:$CL,Event_and_Consequence!H:H,"",0,1))</f>
        <v/>
      </c>
      <c r="G142" s="184"/>
      <c r="H142" s="184"/>
      <c r="I142" s="184"/>
      <c r="J142" s="179" t="str">
        <f>IF($C142="","",_xlfn.XLOOKUP($B142,Event_and_Consequence!$CL:$CL,Event_and_Consequence!I:I,"",0,1))</f>
        <v/>
      </c>
      <c r="K142" s="184"/>
      <c r="L142" s="179" t="str">
        <f>IF($C142="","",IF(_xlfn.XLOOKUP($B142,Event_and_Consequence!$CL:$CL,Event_and_Consequence!Y:Y,"",0,1)&lt;&gt;"",_xlfn.XLOOKUP($B142,Event_and_Consequence!$CL:$CL,Event_and_Consequence!Y:Y,"",0,1),""))</f>
        <v/>
      </c>
      <c r="M142" s="179" t="str">
        <f>IF($C142="","",IF(_xlfn.XLOOKUP($B142,Event_and_Consequence!$CL:$CL,Event_and_Consequence!Z:Z,"",0,1)&lt;&gt;"",_xlfn.XLOOKUP($B142,Event_and_Consequence!$CL:$CL,Event_and_Consequence!Z:Z,"",0,1),""))</f>
        <v/>
      </c>
      <c r="N142" s="179" t="str">
        <f>IF($C142="","",IF(_xlfn.XLOOKUP($B142,Event_and_Consequence!$CL:$CL,Event_and_Consequence!AA:AA,"",0,1)&lt;&gt;"",_xlfn.XLOOKUP($B142,Event_and_Consequence!$CL:$CL,Event_and_Consequence!AA:AA,"",0,1),""))</f>
        <v/>
      </c>
      <c r="O142" s="179" t="str">
        <f>IF($C142="","",IF(_xlfn.XLOOKUP($B142,Event_and_Consequence!$CL:$CL,Event_and_Consequence!AB:AB,"",0,1)&lt;&gt;"",_xlfn.XLOOKUP($B142,Event_and_Consequence!$CL:$CL,Event_and_Consequence!AB:AB,"",0,1),""))</f>
        <v/>
      </c>
      <c r="P142" s="184"/>
      <c r="Q142" s="184"/>
      <c r="R142" s="179" t="str">
        <f>IF($C142="","",IF(_xlfn.XLOOKUP($B142,Event_and_Consequence!$CL:$CL,Event_and_Consequence!AC:AC,"",0,1)&lt;&gt;"",_xlfn.XLOOKUP($B142,Event_and_Consequence!$CL:$CL,Event_and_Consequence!AC:AC,"",0,1),""))</f>
        <v/>
      </c>
      <c r="S142" s="179" t="str">
        <f>IF($C142="","",IF(_xlfn.XLOOKUP($B142,Event_and_Consequence!$CL:$CL,Event_and_Consequence!AD:AD,"",0,1)&lt;&gt;"",_xlfn.XLOOKUP($B142,Event_and_Consequence!$CL:$CL,Event_and_Consequence!AD:AD,"",0,1),""))</f>
        <v/>
      </c>
      <c r="T142" s="179" t="str">
        <f>IF($C142="","",IF(_xlfn.XLOOKUP($B142,Event_and_Consequence!$CL:$CL,Event_and_Consequence!AE:AE,"",0,1)&lt;&gt;"",_xlfn.XLOOKUP($B142,Event_and_Consequence!$CL:$CL,Event_and_Consequence!AE:AE,"",0,1),""))</f>
        <v/>
      </c>
      <c r="U142" s="179" t="str">
        <f>IF($C142="","",IF(_xlfn.XLOOKUP($B142,Event_and_Consequence!$CL:$CL,Event_and_Consequence!AF:AF,"",0,1)&lt;&gt;"",_xlfn.XLOOKUP($B142,Event_and_Consequence!$CL:$CL,Event_and_Consequence!AF:AF,"",0,1),""))</f>
        <v/>
      </c>
      <c r="V142" s="184"/>
      <c r="W142" s="184"/>
      <c r="X142" s="179" t="str">
        <f>IF($C142="","",IF(_xlfn.XLOOKUP($B142,Event_and_Consequence!$CL:$CL,Event_and_Consequence!AG:AG,"",0,1)&lt;&gt;"",_xlfn.XLOOKUP($B142,Event_and_Consequence!$CL:$CL,Event_and_Consequence!AG:AG,"",0,1),""))</f>
        <v/>
      </c>
      <c r="Y142" s="179" t="str">
        <f>IF($C142="","",IF(_xlfn.XLOOKUP($B142,Event_and_Consequence!$CL:$CL,Event_and_Consequence!AH:AH,"",0,1)&lt;&gt;"",_xlfn.XLOOKUP($B142,Event_and_Consequence!$CL:$CL,Event_and_Consequence!AH:AH,"",0,1),""))</f>
        <v/>
      </c>
      <c r="Z142" s="179" t="str">
        <f>IF($C142="","",IF(_xlfn.XLOOKUP($B142,Event_and_Consequence!$CL:$CL,Event_and_Consequence!AI:AI,"",0,1)&lt;&gt;"",_xlfn.XLOOKUP($B142,Event_and_Consequence!$CL:$CL,Event_and_Consequence!AI:AI,"",0,1),""))</f>
        <v/>
      </c>
      <c r="AA142" s="179" t="str">
        <f>IF($C142="","",IF(_xlfn.XLOOKUP($B142,Event_and_Consequence!$CL:$CL,Event_and_Consequence!AJ:AJ,"",0,1)&lt;&gt;"",_xlfn.XLOOKUP($B142,Event_and_Consequence!$CL:$CL,Event_and_Consequence!AJ:AJ,"",0,1),""))</f>
        <v/>
      </c>
      <c r="AB142" s="184"/>
    </row>
    <row r="143" spans="1:28" s="176" customFormat="1" ht="12" x14ac:dyDescent="0.25">
      <c r="A143" s="188"/>
      <c r="B143" s="188">
        <v>141</v>
      </c>
      <c r="C143" s="178" t="str">
        <f>_xlfn.XLOOKUP($B143,Event_and_Consequence!$CL:$CL,Event_and_Consequence!B:B,"",0,1)</f>
        <v/>
      </c>
      <c r="D143" s="179" t="str">
        <f>IF($C143="","",_xlfn.XLOOKUP(C143,Facility_Information!B:B,Facility_Information!O:O,,0,1))</f>
        <v/>
      </c>
      <c r="E143" s="180" t="str">
        <f>IF($C143="","",_xlfn.XLOOKUP($B143,Event_and_Consequence!$CL:$CL,Event_and_Consequence!G:G,"",0,1))</f>
        <v/>
      </c>
      <c r="F143" s="181" t="str">
        <f>IF($C143="","",_xlfn.XLOOKUP($B143,Event_and_Consequence!$CL:$CL,Event_and_Consequence!H:H,"",0,1))</f>
        <v/>
      </c>
      <c r="G143" s="184"/>
      <c r="H143" s="184"/>
      <c r="I143" s="184"/>
      <c r="J143" s="179" t="str">
        <f>IF($C143="","",_xlfn.XLOOKUP($B143,Event_and_Consequence!$CL:$CL,Event_and_Consequence!I:I,"",0,1))</f>
        <v/>
      </c>
      <c r="K143" s="184"/>
      <c r="L143" s="179" t="str">
        <f>IF($C143="","",IF(_xlfn.XLOOKUP($B143,Event_and_Consequence!$CL:$CL,Event_and_Consequence!Y:Y,"",0,1)&lt;&gt;"",_xlfn.XLOOKUP($B143,Event_and_Consequence!$CL:$CL,Event_and_Consequence!Y:Y,"",0,1),""))</f>
        <v/>
      </c>
      <c r="M143" s="179" t="str">
        <f>IF($C143="","",IF(_xlfn.XLOOKUP($B143,Event_and_Consequence!$CL:$CL,Event_and_Consequence!Z:Z,"",0,1)&lt;&gt;"",_xlfn.XLOOKUP($B143,Event_and_Consequence!$CL:$CL,Event_and_Consequence!Z:Z,"",0,1),""))</f>
        <v/>
      </c>
      <c r="N143" s="179" t="str">
        <f>IF($C143="","",IF(_xlfn.XLOOKUP($B143,Event_and_Consequence!$CL:$CL,Event_and_Consequence!AA:AA,"",0,1)&lt;&gt;"",_xlfn.XLOOKUP($B143,Event_and_Consequence!$CL:$CL,Event_and_Consequence!AA:AA,"",0,1),""))</f>
        <v/>
      </c>
      <c r="O143" s="179" t="str">
        <f>IF($C143="","",IF(_xlfn.XLOOKUP($B143,Event_and_Consequence!$CL:$CL,Event_and_Consequence!AB:AB,"",0,1)&lt;&gt;"",_xlfn.XLOOKUP($B143,Event_and_Consequence!$CL:$CL,Event_and_Consequence!AB:AB,"",0,1),""))</f>
        <v/>
      </c>
      <c r="P143" s="184"/>
      <c r="Q143" s="184"/>
      <c r="R143" s="179" t="str">
        <f>IF($C143="","",IF(_xlfn.XLOOKUP($B143,Event_and_Consequence!$CL:$CL,Event_and_Consequence!AC:AC,"",0,1)&lt;&gt;"",_xlfn.XLOOKUP($B143,Event_and_Consequence!$CL:$CL,Event_and_Consequence!AC:AC,"",0,1),""))</f>
        <v/>
      </c>
      <c r="S143" s="179" t="str">
        <f>IF($C143="","",IF(_xlfn.XLOOKUP($B143,Event_and_Consequence!$CL:$CL,Event_and_Consequence!AD:AD,"",0,1)&lt;&gt;"",_xlfn.XLOOKUP($B143,Event_and_Consequence!$CL:$CL,Event_and_Consequence!AD:AD,"",0,1),""))</f>
        <v/>
      </c>
      <c r="T143" s="179" t="str">
        <f>IF($C143="","",IF(_xlfn.XLOOKUP($B143,Event_and_Consequence!$CL:$CL,Event_and_Consequence!AE:AE,"",0,1)&lt;&gt;"",_xlfn.XLOOKUP($B143,Event_and_Consequence!$CL:$CL,Event_and_Consequence!AE:AE,"",0,1),""))</f>
        <v/>
      </c>
      <c r="U143" s="179" t="str">
        <f>IF($C143="","",IF(_xlfn.XLOOKUP($B143,Event_and_Consequence!$CL:$CL,Event_and_Consequence!AF:AF,"",0,1)&lt;&gt;"",_xlfn.XLOOKUP($B143,Event_and_Consequence!$CL:$CL,Event_and_Consequence!AF:AF,"",0,1),""))</f>
        <v/>
      </c>
      <c r="V143" s="184"/>
      <c r="W143" s="184"/>
      <c r="X143" s="179" t="str">
        <f>IF($C143="","",IF(_xlfn.XLOOKUP($B143,Event_and_Consequence!$CL:$CL,Event_and_Consequence!AG:AG,"",0,1)&lt;&gt;"",_xlfn.XLOOKUP($B143,Event_and_Consequence!$CL:$CL,Event_and_Consequence!AG:AG,"",0,1),""))</f>
        <v/>
      </c>
      <c r="Y143" s="179" t="str">
        <f>IF($C143="","",IF(_xlfn.XLOOKUP($B143,Event_and_Consequence!$CL:$CL,Event_and_Consequence!AH:AH,"",0,1)&lt;&gt;"",_xlfn.XLOOKUP($B143,Event_and_Consequence!$CL:$CL,Event_and_Consequence!AH:AH,"",0,1),""))</f>
        <v/>
      </c>
      <c r="Z143" s="179" t="str">
        <f>IF($C143="","",IF(_xlfn.XLOOKUP($B143,Event_and_Consequence!$CL:$CL,Event_and_Consequence!AI:AI,"",0,1)&lt;&gt;"",_xlfn.XLOOKUP($B143,Event_and_Consequence!$CL:$CL,Event_and_Consequence!AI:AI,"",0,1),""))</f>
        <v/>
      </c>
      <c r="AA143" s="179" t="str">
        <f>IF($C143="","",IF(_xlfn.XLOOKUP($B143,Event_and_Consequence!$CL:$CL,Event_and_Consequence!AJ:AJ,"",0,1)&lt;&gt;"",_xlfn.XLOOKUP($B143,Event_and_Consequence!$CL:$CL,Event_and_Consequence!AJ:AJ,"",0,1),""))</f>
        <v/>
      </c>
      <c r="AB143" s="184"/>
    </row>
    <row r="144" spans="1:28" s="176" customFormat="1" ht="12" x14ac:dyDescent="0.25">
      <c r="A144" s="188"/>
      <c r="B144" s="188">
        <v>142</v>
      </c>
      <c r="C144" s="178" t="str">
        <f>_xlfn.XLOOKUP($B144,Event_and_Consequence!$CL:$CL,Event_and_Consequence!B:B,"",0,1)</f>
        <v/>
      </c>
      <c r="D144" s="179" t="str">
        <f>IF($C144="","",_xlfn.XLOOKUP(C144,Facility_Information!B:B,Facility_Information!O:O,,0,1))</f>
        <v/>
      </c>
      <c r="E144" s="180" t="str">
        <f>IF($C144="","",_xlfn.XLOOKUP($B144,Event_and_Consequence!$CL:$CL,Event_and_Consequence!G:G,"",0,1))</f>
        <v/>
      </c>
      <c r="F144" s="181" t="str">
        <f>IF($C144="","",_xlfn.XLOOKUP($B144,Event_and_Consequence!$CL:$CL,Event_and_Consequence!H:H,"",0,1))</f>
        <v/>
      </c>
      <c r="G144" s="184"/>
      <c r="H144" s="184"/>
      <c r="I144" s="184"/>
      <c r="J144" s="179" t="str">
        <f>IF($C144="","",_xlfn.XLOOKUP($B144,Event_and_Consequence!$CL:$CL,Event_and_Consequence!I:I,"",0,1))</f>
        <v/>
      </c>
      <c r="K144" s="184"/>
      <c r="L144" s="179" t="str">
        <f>IF($C144="","",IF(_xlfn.XLOOKUP($B144,Event_and_Consequence!$CL:$CL,Event_and_Consequence!Y:Y,"",0,1)&lt;&gt;"",_xlfn.XLOOKUP($B144,Event_and_Consequence!$CL:$CL,Event_and_Consequence!Y:Y,"",0,1),""))</f>
        <v/>
      </c>
      <c r="M144" s="179" t="str">
        <f>IF($C144="","",IF(_xlfn.XLOOKUP($B144,Event_and_Consequence!$CL:$CL,Event_and_Consequence!Z:Z,"",0,1)&lt;&gt;"",_xlfn.XLOOKUP($B144,Event_and_Consequence!$CL:$CL,Event_and_Consequence!Z:Z,"",0,1),""))</f>
        <v/>
      </c>
      <c r="N144" s="179" t="str">
        <f>IF($C144="","",IF(_xlfn.XLOOKUP($B144,Event_and_Consequence!$CL:$CL,Event_and_Consequence!AA:AA,"",0,1)&lt;&gt;"",_xlfn.XLOOKUP($B144,Event_and_Consequence!$CL:$CL,Event_and_Consequence!AA:AA,"",0,1),""))</f>
        <v/>
      </c>
      <c r="O144" s="179" t="str">
        <f>IF($C144="","",IF(_xlfn.XLOOKUP($B144,Event_and_Consequence!$CL:$CL,Event_and_Consequence!AB:AB,"",0,1)&lt;&gt;"",_xlfn.XLOOKUP($B144,Event_and_Consequence!$CL:$CL,Event_and_Consequence!AB:AB,"",0,1),""))</f>
        <v/>
      </c>
      <c r="P144" s="184"/>
      <c r="Q144" s="184"/>
      <c r="R144" s="179" t="str">
        <f>IF($C144="","",IF(_xlfn.XLOOKUP($B144,Event_and_Consequence!$CL:$CL,Event_and_Consequence!AC:AC,"",0,1)&lt;&gt;"",_xlfn.XLOOKUP($B144,Event_and_Consequence!$CL:$CL,Event_and_Consequence!AC:AC,"",0,1),""))</f>
        <v/>
      </c>
      <c r="S144" s="179" t="str">
        <f>IF($C144="","",IF(_xlfn.XLOOKUP($B144,Event_and_Consequence!$CL:$CL,Event_and_Consequence!AD:AD,"",0,1)&lt;&gt;"",_xlfn.XLOOKUP($B144,Event_and_Consequence!$CL:$CL,Event_and_Consequence!AD:AD,"",0,1),""))</f>
        <v/>
      </c>
      <c r="T144" s="179" t="str">
        <f>IF($C144="","",IF(_xlfn.XLOOKUP($B144,Event_and_Consequence!$CL:$CL,Event_and_Consequence!AE:AE,"",0,1)&lt;&gt;"",_xlfn.XLOOKUP($B144,Event_and_Consequence!$CL:$CL,Event_and_Consequence!AE:AE,"",0,1),""))</f>
        <v/>
      </c>
      <c r="U144" s="179" t="str">
        <f>IF($C144="","",IF(_xlfn.XLOOKUP($B144,Event_and_Consequence!$CL:$CL,Event_and_Consequence!AF:AF,"",0,1)&lt;&gt;"",_xlfn.XLOOKUP($B144,Event_and_Consequence!$CL:$CL,Event_and_Consequence!AF:AF,"",0,1),""))</f>
        <v/>
      </c>
      <c r="V144" s="184"/>
      <c r="W144" s="184"/>
      <c r="X144" s="179" t="str">
        <f>IF($C144="","",IF(_xlfn.XLOOKUP($B144,Event_and_Consequence!$CL:$CL,Event_and_Consequence!AG:AG,"",0,1)&lt;&gt;"",_xlfn.XLOOKUP($B144,Event_and_Consequence!$CL:$CL,Event_and_Consequence!AG:AG,"",0,1),""))</f>
        <v/>
      </c>
      <c r="Y144" s="179" t="str">
        <f>IF($C144="","",IF(_xlfn.XLOOKUP($B144,Event_and_Consequence!$CL:$CL,Event_and_Consequence!AH:AH,"",0,1)&lt;&gt;"",_xlfn.XLOOKUP($B144,Event_and_Consequence!$CL:$CL,Event_and_Consequence!AH:AH,"",0,1),""))</f>
        <v/>
      </c>
      <c r="Z144" s="179" t="str">
        <f>IF($C144="","",IF(_xlfn.XLOOKUP($B144,Event_and_Consequence!$CL:$CL,Event_and_Consequence!AI:AI,"",0,1)&lt;&gt;"",_xlfn.XLOOKUP($B144,Event_and_Consequence!$CL:$CL,Event_and_Consequence!AI:AI,"",0,1),""))</f>
        <v/>
      </c>
      <c r="AA144" s="179" t="str">
        <f>IF($C144="","",IF(_xlfn.XLOOKUP($B144,Event_and_Consequence!$CL:$CL,Event_and_Consequence!AJ:AJ,"",0,1)&lt;&gt;"",_xlfn.XLOOKUP($B144,Event_and_Consequence!$CL:$CL,Event_and_Consequence!AJ:AJ,"",0,1),""))</f>
        <v/>
      </c>
      <c r="AB144" s="184"/>
    </row>
    <row r="145" spans="1:28" s="176" customFormat="1" ht="12" x14ac:dyDescent="0.25">
      <c r="A145" s="188"/>
      <c r="B145" s="188">
        <v>143</v>
      </c>
      <c r="C145" s="178" t="str">
        <f>_xlfn.XLOOKUP($B145,Event_and_Consequence!$CL:$CL,Event_and_Consequence!B:B,"",0,1)</f>
        <v/>
      </c>
      <c r="D145" s="179" t="str">
        <f>IF($C145="","",_xlfn.XLOOKUP(C145,Facility_Information!B:B,Facility_Information!O:O,,0,1))</f>
        <v/>
      </c>
      <c r="E145" s="180" t="str">
        <f>IF($C145="","",_xlfn.XLOOKUP($B145,Event_and_Consequence!$CL:$CL,Event_and_Consequence!G:G,"",0,1))</f>
        <v/>
      </c>
      <c r="F145" s="181" t="str">
        <f>IF($C145="","",_xlfn.XLOOKUP($B145,Event_and_Consequence!$CL:$CL,Event_and_Consequence!H:H,"",0,1))</f>
        <v/>
      </c>
      <c r="G145" s="184"/>
      <c r="H145" s="184"/>
      <c r="I145" s="184"/>
      <c r="J145" s="179" t="str">
        <f>IF($C145="","",_xlfn.XLOOKUP($B145,Event_and_Consequence!$CL:$CL,Event_and_Consequence!I:I,"",0,1))</f>
        <v/>
      </c>
      <c r="K145" s="184"/>
      <c r="L145" s="179" t="str">
        <f>IF($C145="","",IF(_xlfn.XLOOKUP($B145,Event_and_Consequence!$CL:$CL,Event_and_Consequence!Y:Y,"",0,1)&lt;&gt;"",_xlfn.XLOOKUP($B145,Event_and_Consequence!$CL:$CL,Event_and_Consequence!Y:Y,"",0,1),""))</f>
        <v/>
      </c>
      <c r="M145" s="179" t="str">
        <f>IF($C145="","",IF(_xlfn.XLOOKUP($B145,Event_and_Consequence!$CL:$CL,Event_and_Consequence!Z:Z,"",0,1)&lt;&gt;"",_xlfn.XLOOKUP($B145,Event_and_Consequence!$CL:$CL,Event_and_Consequence!Z:Z,"",0,1),""))</f>
        <v/>
      </c>
      <c r="N145" s="179" t="str">
        <f>IF($C145="","",IF(_xlfn.XLOOKUP($B145,Event_and_Consequence!$CL:$CL,Event_and_Consequence!AA:AA,"",0,1)&lt;&gt;"",_xlfn.XLOOKUP($B145,Event_and_Consequence!$CL:$CL,Event_and_Consequence!AA:AA,"",0,1),""))</f>
        <v/>
      </c>
      <c r="O145" s="179" t="str">
        <f>IF($C145="","",IF(_xlfn.XLOOKUP($B145,Event_and_Consequence!$CL:$CL,Event_and_Consequence!AB:AB,"",0,1)&lt;&gt;"",_xlfn.XLOOKUP($B145,Event_and_Consequence!$CL:$CL,Event_and_Consequence!AB:AB,"",0,1),""))</f>
        <v/>
      </c>
      <c r="P145" s="184"/>
      <c r="Q145" s="184"/>
      <c r="R145" s="179" t="str">
        <f>IF($C145="","",IF(_xlfn.XLOOKUP($B145,Event_and_Consequence!$CL:$CL,Event_and_Consequence!AC:AC,"",0,1)&lt;&gt;"",_xlfn.XLOOKUP($B145,Event_and_Consequence!$CL:$CL,Event_and_Consequence!AC:AC,"",0,1),""))</f>
        <v/>
      </c>
      <c r="S145" s="179" t="str">
        <f>IF($C145="","",IF(_xlfn.XLOOKUP($B145,Event_and_Consequence!$CL:$CL,Event_and_Consequence!AD:AD,"",0,1)&lt;&gt;"",_xlfn.XLOOKUP($B145,Event_and_Consequence!$CL:$CL,Event_and_Consequence!AD:AD,"",0,1),""))</f>
        <v/>
      </c>
      <c r="T145" s="179" t="str">
        <f>IF($C145="","",IF(_xlfn.XLOOKUP($B145,Event_and_Consequence!$CL:$CL,Event_and_Consequence!AE:AE,"",0,1)&lt;&gt;"",_xlfn.XLOOKUP($B145,Event_and_Consequence!$CL:$CL,Event_and_Consequence!AE:AE,"",0,1),""))</f>
        <v/>
      </c>
      <c r="U145" s="179" t="str">
        <f>IF($C145="","",IF(_xlfn.XLOOKUP($B145,Event_and_Consequence!$CL:$CL,Event_and_Consequence!AF:AF,"",0,1)&lt;&gt;"",_xlfn.XLOOKUP($B145,Event_and_Consequence!$CL:$CL,Event_and_Consequence!AF:AF,"",0,1),""))</f>
        <v/>
      </c>
      <c r="V145" s="184"/>
      <c r="W145" s="184"/>
      <c r="X145" s="179" t="str">
        <f>IF($C145="","",IF(_xlfn.XLOOKUP($B145,Event_and_Consequence!$CL:$CL,Event_and_Consequence!AG:AG,"",0,1)&lt;&gt;"",_xlfn.XLOOKUP($B145,Event_and_Consequence!$CL:$CL,Event_and_Consequence!AG:AG,"",0,1),""))</f>
        <v/>
      </c>
      <c r="Y145" s="179" t="str">
        <f>IF($C145="","",IF(_xlfn.XLOOKUP($B145,Event_and_Consequence!$CL:$CL,Event_and_Consequence!AH:AH,"",0,1)&lt;&gt;"",_xlfn.XLOOKUP($B145,Event_and_Consequence!$CL:$CL,Event_and_Consequence!AH:AH,"",0,1),""))</f>
        <v/>
      </c>
      <c r="Z145" s="179" t="str">
        <f>IF($C145="","",IF(_xlfn.XLOOKUP($B145,Event_and_Consequence!$CL:$CL,Event_and_Consequence!AI:AI,"",0,1)&lt;&gt;"",_xlfn.XLOOKUP($B145,Event_and_Consequence!$CL:$CL,Event_and_Consequence!AI:AI,"",0,1),""))</f>
        <v/>
      </c>
      <c r="AA145" s="179" t="str">
        <f>IF($C145="","",IF(_xlfn.XLOOKUP($B145,Event_and_Consequence!$CL:$CL,Event_and_Consequence!AJ:AJ,"",0,1)&lt;&gt;"",_xlfn.XLOOKUP($B145,Event_and_Consequence!$CL:$CL,Event_and_Consequence!AJ:AJ,"",0,1),""))</f>
        <v/>
      </c>
      <c r="AB145" s="184"/>
    </row>
    <row r="146" spans="1:28" s="176" customFormat="1" ht="12" x14ac:dyDescent="0.25">
      <c r="A146" s="188"/>
      <c r="B146" s="188">
        <v>144</v>
      </c>
      <c r="C146" s="178" t="str">
        <f>_xlfn.XLOOKUP($B146,Event_and_Consequence!$CL:$CL,Event_and_Consequence!B:B,"",0,1)</f>
        <v/>
      </c>
      <c r="D146" s="179" t="str">
        <f>IF($C146="","",_xlfn.XLOOKUP(C146,Facility_Information!B:B,Facility_Information!O:O,,0,1))</f>
        <v/>
      </c>
      <c r="E146" s="180" t="str">
        <f>IF($C146="","",_xlfn.XLOOKUP($B146,Event_and_Consequence!$CL:$CL,Event_and_Consequence!G:G,"",0,1))</f>
        <v/>
      </c>
      <c r="F146" s="181" t="str">
        <f>IF($C146="","",_xlfn.XLOOKUP($B146,Event_and_Consequence!$CL:$CL,Event_and_Consequence!H:H,"",0,1))</f>
        <v/>
      </c>
      <c r="G146" s="184"/>
      <c r="H146" s="184"/>
      <c r="I146" s="184"/>
      <c r="J146" s="179" t="str">
        <f>IF($C146="","",_xlfn.XLOOKUP($B146,Event_and_Consequence!$CL:$CL,Event_and_Consequence!I:I,"",0,1))</f>
        <v/>
      </c>
      <c r="K146" s="184"/>
      <c r="L146" s="179" t="str">
        <f>IF($C146="","",IF(_xlfn.XLOOKUP($B146,Event_and_Consequence!$CL:$CL,Event_and_Consequence!Y:Y,"",0,1)&lt;&gt;"",_xlfn.XLOOKUP($B146,Event_and_Consequence!$CL:$CL,Event_and_Consequence!Y:Y,"",0,1),""))</f>
        <v/>
      </c>
      <c r="M146" s="179" t="str">
        <f>IF($C146="","",IF(_xlfn.XLOOKUP($B146,Event_and_Consequence!$CL:$CL,Event_and_Consequence!Z:Z,"",0,1)&lt;&gt;"",_xlfn.XLOOKUP($B146,Event_and_Consequence!$CL:$CL,Event_and_Consequence!Z:Z,"",0,1),""))</f>
        <v/>
      </c>
      <c r="N146" s="179" t="str">
        <f>IF($C146="","",IF(_xlfn.XLOOKUP($B146,Event_and_Consequence!$CL:$CL,Event_and_Consequence!AA:AA,"",0,1)&lt;&gt;"",_xlfn.XLOOKUP($B146,Event_and_Consequence!$CL:$CL,Event_and_Consequence!AA:AA,"",0,1),""))</f>
        <v/>
      </c>
      <c r="O146" s="179" t="str">
        <f>IF($C146="","",IF(_xlfn.XLOOKUP($B146,Event_and_Consequence!$CL:$CL,Event_and_Consequence!AB:AB,"",0,1)&lt;&gt;"",_xlfn.XLOOKUP($B146,Event_and_Consequence!$CL:$CL,Event_and_Consequence!AB:AB,"",0,1),""))</f>
        <v/>
      </c>
      <c r="P146" s="184"/>
      <c r="Q146" s="184"/>
      <c r="R146" s="179" t="str">
        <f>IF($C146="","",IF(_xlfn.XLOOKUP($B146,Event_and_Consequence!$CL:$CL,Event_and_Consequence!AC:AC,"",0,1)&lt;&gt;"",_xlfn.XLOOKUP($B146,Event_and_Consequence!$CL:$CL,Event_and_Consequence!AC:AC,"",0,1),""))</f>
        <v/>
      </c>
      <c r="S146" s="179" t="str">
        <f>IF($C146="","",IF(_xlfn.XLOOKUP($B146,Event_and_Consequence!$CL:$CL,Event_and_Consequence!AD:AD,"",0,1)&lt;&gt;"",_xlfn.XLOOKUP($B146,Event_and_Consequence!$CL:$CL,Event_and_Consequence!AD:AD,"",0,1),""))</f>
        <v/>
      </c>
      <c r="T146" s="179" t="str">
        <f>IF($C146="","",IF(_xlfn.XLOOKUP($B146,Event_and_Consequence!$CL:$CL,Event_and_Consequence!AE:AE,"",0,1)&lt;&gt;"",_xlfn.XLOOKUP($B146,Event_and_Consequence!$CL:$CL,Event_and_Consequence!AE:AE,"",0,1),""))</f>
        <v/>
      </c>
      <c r="U146" s="179" t="str">
        <f>IF($C146="","",IF(_xlfn.XLOOKUP($B146,Event_and_Consequence!$CL:$CL,Event_and_Consequence!AF:AF,"",0,1)&lt;&gt;"",_xlfn.XLOOKUP($B146,Event_and_Consequence!$CL:$CL,Event_and_Consequence!AF:AF,"",0,1),""))</f>
        <v/>
      </c>
      <c r="V146" s="184"/>
      <c r="W146" s="184"/>
      <c r="X146" s="179" t="str">
        <f>IF($C146="","",IF(_xlfn.XLOOKUP($B146,Event_and_Consequence!$CL:$CL,Event_and_Consequence!AG:AG,"",0,1)&lt;&gt;"",_xlfn.XLOOKUP($B146,Event_and_Consequence!$CL:$CL,Event_and_Consequence!AG:AG,"",0,1),""))</f>
        <v/>
      </c>
      <c r="Y146" s="179" t="str">
        <f>IF($C146="","",IF(_xlfn.XLOOKUP($B146,Event_and_Consequence!$CL:$CL,Event_and_Consequence!AH:AH,"",0,1)&lt;&gt;"",_xlfn.XLOOKUP($B146,Event_and_Consequence!$CL:$CL,Event_and_Consequence!AH:AH,"",0,1),""))</f>
        <v/>
      </c>
      <c r="Z146" s="179" t="str">
        <f>IF($C146="","",IF(_xlfn.XLOOKUP($B146,Event_and_Consequence!$CL:$CL,Event_and_Consequence!AI:AI,"",0,1)&lt;&gt;"",_xlfn.XLOOKUP($B146,Event_and_Consequence!$CL:$CL,Event_and_Consequence!AI:AI,"",0,1),""))</f>
        <v/>
      </c>
      <c r="AA146" s="179" t="str">
        <f>IF($C146="","",IF(_xlfn.XLOOKUP($B146,Event_and_Consequence!$CL:$CL,Event_and_Consequence!AJ:AJ,"",0,1)&lt;&gt;"",_xlfn.XLOOKUP($B146,Event_and_Consequence!$CL:$CL,Event_and_Consequence!AJ:AJ,"",0,1),""))</f>
        <v/>
      </c>
      <c r="AB146" s="184"/>
    </row>
    <row r="147" spans="1:28" s="176" customFormat="1" ht="12" x14ac:dyDescent="0.25">
      <c r="A147" s="188"/>
      <c r="B147" s="188">
        <v>145</v>
      </c>
      <c r="C147" s="178" t="str">
        <f>_xlfn.XLOOKUP($B147,Event_and_Consequence!$CL:$CL,Event_and_Consequence!B:B,"",0,1)</f>
        <v/>
      </c>
      <c r="D147" s="179" t="str">
        <f>IF($C147="","",_xlfn.XLOOKUP(C147,Facility_Information!B:B,Facility_Information!O:O,,0,1))</f>
        <v/>
      </c>
      <c r="E147" s="180" t="str">
        <f>IF($C147="","",_xlfn.XLOOKUP($B147,Event_and_Consequence!$CL:$CL,Event_and_Consequence!G:G,"",0,1))</f>
        <v/>
      </c>
      <c r="F147" s="181" t="str">
        <f>IF($C147="","",_xlfn.XLOOKUP($B147,Event_and_Consequence!$CL:$CL,Event_and_Consequence!H:H,"",0,1))</f>
        <v/>
      </c>
      <c r="G147" s="184"/>
      <c r="H147" s="184"/>
      <c r="I147" s="184"/>
      <c r="J147" s="179" t="str">
        <f>IF($C147="","",_xlfn.XLOOKUP($B147,Event_and_Consequence!$CL:$CL,Event_and_Consequence!I:I,"",0,1))</f>
        <v/>
      </c>
      <c r="K147" s="184"/>
      <c r="L147" s="179" t="str">
        <f>IF($C147="","",IF(_xlfn.XLOOKUP($B147,Event_and_Consequence!$CL:$CL,Event_and_Consequence!Y:Y,"",0,1)&lt;&gt;"",_xlfn.XLOOKUP($B147,Event_and_Consequence!$CL:$CL,Event_and_Consequence!Y:Y,"",0,1),""))</f>
        <v/>
      </c>
      <c r="M147" s="179" t="str">
        <f>IF($C147="","",IF(_xlfn.XLOOKUP($B147,Event_and_Consequence!$CL:$CL,Event_and_Consequence!Z:Z,"",0,1)&lt;&gt;"",_xlfn.XLOOKUP($B147,Event_and_Consequence!$CL:$CL,Event_and_Consequence!Z:Z,"",0,1),""))</f>
        <v/>
      </c>
      <c r="N147" s="179" t="str">
        <f>IF($C147="","",IF(_xlfn.XLOOKUP($B147,Event_and_Consequence!$CL:$CL,Event_and_Consequence!AA:AA,"",0,1)&lt;&gt;"",_xlfn.XLOOKUP($B147,Event_and_Consequence!$CL:$CL,Event_and_Consequence!AA:AA,"",0,1),""))</f>
        <v/>
      </c>
      <c r="O147" s="179" t="str">
        <f>IF($C147="","",IF(_xlfn.XLOOKUP($B147,Event_and_Consequence!$CL:$CL,Event_and_Consequence!AB:AB,"",0,1)&lt;&gt;"",_xlfn.XLOOKUP($B147,Event_and_Consequence!$CL:$CL,Event_and_Consequence!AB:AB,"",0,1),""))</f>
        <v/>
      </c>
      <c r="P147" s="184"/>
      <c r="Q147" s="184"/>
      <c r="R147" s="179" t="str">
        <f>IF($C147="","",IF(_xlfn.XLOOKUP($B147,Event_and_Consequence!$CL:$CL,Event_and_Consequence!AC:AC,"",0,1)&lt;&gt;"",_xlfn.XLOOKUP($B147,Event_and_Consequence!$CL:$CL,Event_and_Consequence!AC:AC,"",0,1),""))</f>
        <v/>
      </c>
      <c r="S147" s="179" t="str">
        <f>IF($C147="","",IF(_xlfn.XLOOKUP($B147,Event_and_Consequence!$CL:$CL,Event_and_Consequence!AD:AD,"",0,1)&lt;&gt;"",_xlfn.XLOOKUP($B147,Event_and_Consequence!$CL:$CL,Event_and_Consequence!AD:AD,"",0,1),""))</f>
        <v/>
      </c>
      <c r="T147" s="179" t="str">
        <f>IF($C147="","",IF(_xlfn.XLOOKUP($B147,Event_and_Consequence!$CL:$CL,Event_and_Consequence!AE:AE,"",0,1)&lt;&gt;"",_xlfn.XLOOKUP($B147,Event_and_Consequence!$CL:$CL,Event_and_Consequence!AE:AE,"",0,1),""))</f>
        <v/>
      </c>
      <c r="U147" s="179" t="str">
        <f>IF($C147="","",IF(_xlfn.XLOOKUP($B147,Event_and_Consequence!$CL:$CL,Event_and_Consequence!AF:AF,"",0,1)&lt;&gt;"",_xlfn.XLOOKUP($B147,Event_and_Consequence!$CL:$CL,Event_and_Consequence!AF:AF,"",0,1),""))</f>
        <v/>
      </c>
      <c r="V147" s="184"/>
      <c r="W147" s="184"/>
      <c r="X147" s="179" t="str">
        <f>IF($C147="","",IF(_xlfn.XLOOKUP($B147,Event_and_Consequence!$CL:$CL,Event_and_Consequence!AG:AG,"",0,1)&lt;&gt;"",_xlfn.XLOOKUP($B147,Event_and_Consequence!$CL:$CL,Event_and_Consequence!AG:AG,"",0,1),""))</f>
        <v/>
      </c>
      <c r="Y147" s="179" t="str">
        <f>IF($C147="","",IF(_xlfn.XLOOKUP($B147,Event_and_Consequence!$CL:$CL,Event_and_Consequence!AH:AH,"",0,1)&lt;&gt;"",_xlfn.XLOOKUP($B147,Event_and_Consequence!$CL:$CL,Event_and_Consequence!AH:AH,"",0,1),""))</f>
        <v/>
      </c>
      <c r="Z147" s="179" t="str">
        <f>IF($C147="","",IF(_xlfn.XLOOKUP($B147,Event_and_Consequence!$CL:$CL,Event_and_Consequence!AI:AI,"",0,1)&lt;&gt;"",_xlfn.XLOOKUP($B147,Event_and_Consequence!$CL:$CL,Event_and_Consequence!AI:AI,"",0,1),""))</f>
        <v/>
      </c>
      <c r="AA147" s="179" t="str">
        <f>IF($C147="","",IF(_xlfn.XLOOKUP($B147,Event_and_Consequence!$CL:$CL,Event_and_Consequence!AJ:AJ,"",0,1)&lt;&gt;"",_xlfn.XLOOKUP($B147,Event_and_Consequence!$CL:$CL,Event_and_Consequence!AJ:AJ,"",0,1),""))</f>
        <v/>
      </c>
      <c r="AB147" s="184"/>
    </row>
    <row r="148" spans="1:28" s="176" customFormat="1" ht="12" x14ac:dyDescent="0.25">
      <c r="A148" s="188"/>
      <c r="B148" s="188">
        <v>146</v>
      </c>
      <c r="C148" s="178" t="str">
        <f>_xlfn.XLOOKUP($B148,Event_and_Consequence!$CL:$CL,Event_and_Consequence!B:B,"",0,1)</f>
        <v/>
      </c>
      <c r="D148" s="179" t="str">
        <f>IF($C148="","",_xlfn.XLOOKUP(C148,Facility_Information!B:B,Facility_Information!O:O,,0,1))</f>
        <v/>
      </c>
      <c r="E148" s="180" t="str">
        <f>IF($C148="","",_xlfn.XLOOKUP($B148,Event_and_Consequence!$CL:$CL,Event_and_Consequence!G:G,"",0,1))</f>
        <v/>
      </c>
      <c r="F148" s="181" t="str">
        <f>IF($C148="","",_xlfn.XLOOKUP($B148,Event_and_Consequence!$CL:$CL,Event_and_Consequence!H:H,"",0,1))</f>
        <v/>
      </c>
      <c r="G148" s="184"/>
      <c r="H148" s="184"/>
      <c r="I148" s="184"/>
      <c r="J148" s="179" t="str">
        <f>IF($C148="","",_xlfn.XLOOKUP($B148,Event_and_Consequence!$CL:$CL,Event_and_Consequence!I:I,"",0,1))</f>
        <v/>
      </c>
      <c r="K148" s="184"/>
      <c r="L148" s="179" t="str">
        <f>IF($C148="","",IF(_xlfn.XLOOKUP($B148,Event_and_Consequence!$CL:$CL,Event_and_Consequence!Y:Y,"",0,1)&lt;&gt;"",_xlfn.XLOOKUP($B148,Event_and_Consequence!$CL:$CL,Event_and_Consequence!Y:Y,"",0,1),""))</f>
        <v/>
      </c>
      <c r="M148" s="179" t="str">
        <f>IF($C148="","",IF(_xlfn.XLOOKUP($B148,Event_and_Consequence!$CL:$CL,Event_and_Consequence!Z:Z,"",0,1)&lt;&gt;"",_xlfn.XLOOKUP($B148,Event_and_Consequence!$CL:$CL,Event_and_Consequence!Z:Z,"",0,1),""))</f>
        <v/>
      </c>
      <c r="N148" s="179" t="str">
        <f>IF($C148="","",IF(_xlfn.XLOOKUP($B148,Event_and_Consequence!$CL:$CL,Event_and_Consequence!AA:AA,"",0,1)&lt;&gt;"",_xlfn.XLOOKUP($B148,Event_and_Consequence!$CL:$CL,Event_and_Consequence!AA:AA,"",0,1),""))</f>
        <v/>
      </c>
      <c r="O148" s="179" t="str">
        <f>IF($C148="","",IF(_xlfn.XLOOKUP($B148,Event_and_Consequence!$CL:$CL,Event_and_Consequence!AB:AB,"",0,1)&lt;&gt;"",_xlfn.XLOOKUP($B148,Event_and_Consequence!$CL:$CL,Event_and_Consequence!AB:AB,"",0,1),""))</f>
        <v/>
      </c>
      <c r="P148" s="184"/>
      <c r="Q148" s="184"/>
      <c r="R148" s="179" t="str">
        <f>IF($C148="","",IF(_xlfn.XLOOKUP($B148,Event_and_Consequence!$CL:$CL,Event_and_Consequence!AC:AC,"",0,1)&lt;&gt;"",_xlfn.XLOOKUP($B148,Event_and_Consequence!$CL:$CL,Event_and_Consequence!AC:AC,"",0,1),""))</f>
        <v/>
      </c>
      <c r="S148" s="179" t="str">
        <f>IF($C148="","",IF(_xlfn.XLOOKUP($B148,Event_and_Consequence!$CL:$CL,Event_and_Consequence!AD:AD,"",0,1)&lt;&gt;"",_xlfn.XLOOKUP($B148,Event_and_Consequence!$CL:$CL,Event_and_Consequence!AD:AD,"",0,1),""))</f>
        <v/>
      </c>
      <c r="T148" s="179" t="str">
        <f>IF($C148="","",IF(_xlfn.XLOOKUP($B148,Event_and_Consequence!$CL:$CL,Event_and_Consequence!AE:AE,"",0,1)&lt;&gt;"",_xlfn.XLOOKUP($B148,Event_and_Consequence!$CL:$CL,Event_and_Consequence!AE:AE,"",0,1),""))</f>
        <v/>
      </c>
      <c r="U148" s="179" t="str">
        <f>IF($C148="","",IF(_xlfn.XLOOKUP($B148,Event_and_Consequence!$CL:$CL,Event_and_Consequence!AF:AF,"",0,1)&lt;&gt;"",_xlfn.XLOOKUP($B148,Event_and_Consequence!$CL:$CL,Event_and_Consequence!AF:AF,"",0,1),""))</f>
        <v/>
      </c>
      <c r="V148" s="184"/>
      <c r="W148" s="184"/>
      <c r="X148" s="179" t="str">
        <f>IF($C148="","",IF(_xlfn.XLOOKUP($B148,Event_and_Consequence!$CL:$CL,Event_and_Consequence!AG:AG,"",0,1)&lt;&gt;"",_xlfn.XLOOKUP($B148,Event_and_Consequence!$CL:$CL,Event_and_Consequence!AG:AG,"",0,1),""))</f>
        <v/>
      </c>
      <c r="Y148" s="179" t="str">
        <f>IF($C148="","",IF(_xlfn.XLOOKUP($B148,Event_and_Consequence!$CL:$CL,Event_and_Consequence!AH:AH,"",0,1)&lt;&gt;"",_xlfn.XLOOKUP($B148,Event_and_Consequence!$CL:$CL,Event_and_Consequence!AH:AH,"",0,1),""))</f>
        <v/>
      </c>
      <c r="Z148" s="179" t="str">
        <f>IF($C148="","",IF(_xlfn.XLOOKUP($B148,Event_and_Consequence!$CL:$CL,Event_and_Consequence!AI:AI,"",0,1)&lt;&gt;"",_xlfn.XLOOKUP($B148,Event_and_Consequence!$CL:$CL,Event_and_Consequence!AI:AI,"",0,1),""))</f>
        <v/>
      </c>
      <c r="AA148" s="179" t="str">
        <f>IF($C148="","",IF(_xlfn.XLOOKUP($B148,Event_and_Consequence!$CL:$CL,Event_and_Consequence!AJ:AJ,"",0,1)&lt;&gt;"",_xlfn.XLOOKUP($B148,Event_and_Consequence!$CL:$CL,Event_and_Consequence!AJ:AJ,"",0,1),""))</f>
        <v/>
      </c>
      <c r="AB148" s="184"/>
    </row>
    <row r="149" spans="1:28" s="176" customFormat="1" ht="12" x14ac:dyDescent="0.25">
      <c r="A149" s="188"/>
      <c r="B149" s="188">
        <v>147</v>
      </c>
      <c r="C149" s="178" t="str">
        <f>_xlfn.XLOOKUP($B149,Event_and_Consequence!$CL:$CL,Event_and_Consequence!B:B,"",0,1)</f>
        <v/>
      </c>
      <c r="D149" s="179" t="str">
        <f>IF($C149="","",_xlfn.XLOOKUP(C149,Facility_Information!B:B,Facility_Information!O:O,,0,1))</f>
        <v/>
      </c>
      <c r="E149" s="180" t="str">
        <f>IF($C149="","",_xlfn.XLOOKUP($B149,Event_and_Consequence!$CL:$CL,Event_and_Consequence!G:G,"",0,1))</f>
        <v/>
      </c>
      <c r="F149" s="181" t="str">
        <f>IF($C149="","",_xlfn.XLOOKUP($B149,Event_and_Consequence!$CL:$CL,Event_and_Consequence!H:H,"",0,1))</f>
        <v/>
      </c>
      <c r="G149" s="184"/>
      <c r="H149" s="184"/>
      <c r="I149" s="184"/>
      <c r="J149" s="179" t="str">
        <f>IF($C149="","",_xlfn.XLOOKUP($B149,Event_and_Consequence!$CL:$CL,Event_and_Consequence!I:I,"",0,1))</f>
        <v/>
      </c>
      <c r="K149" s="184"/>
      <c r="L149" s="179" t="str">
        <f>IF($C149="","",IF(_xlfn.XLOOKUP($B149,Event_and_Consequence!$CL:$CL,Event_and_Consequence!Y:Y,"",0,1)&lt;&gt;"",_xlfn.XLOOKUP($B149,Event_and_Consequence!$CL:$CL,Event_and_Consequence!Y:Y,"",0,1),""))</f>
        <v/>
      </c>
      <c r="M149" s="179" t="str">
        <f>IF($C149="","",IF(_xlfn.XLOOKUP($B149,Event_and_Consequence!$CL:$CL,Event_and_Consequence!Z:Z,"",0,1)&lt;&gt;"",_xlfn.XLOOKUP($B149,Event_and_Consequence!$CL:$CL,Event_and_Consequence!Z:Z,"",0,1),""))</f>
        <v/>
      </c>
      <c r="N149" s="179" t="str">
        <f>IF($C149="","",IF(_xlfn.XLOOKUP($B149,Event_and_Consequence!$CL:$CL,Event_and_Consequence!AA:AA,"",0,1)&lt;&gt;"",_xlfn.XLOOKUP($B149,Event_and_Consequence!$CL:$CL,Event_and_Consequence!AA:AA,"",0,1),""))</f>
        <v/>
      </c>
      <c r="O149" s="179" t="str">
        <f>IF($C149="","",IF(_xlfn.XLOOKUP($B149,Event_and_Consequence!$CL:$CL,Event_and_Consequence!AB:AB,"",0,1)&lt;&gt;"",_xlfn.XLOOKUP($B149,Event_and_Consequence!$CL:$CL,Event_and_Consequence!AB:AB,"",0,1),""))</f>
        <v/>
      </c>
      <c r="P149" s="184"/>
      <c r="Q149" s="184"/>
      <c r="R149" s="179" t="str">
        <f>IF($C149="","",IF(_xlfn.XLOOKUP($B149,Event_and_Consequence!$CL:$CL,Event_and_Consequence!AC:AC,"",0,1)&lt;&gt;"",_xlfn.XLOOKUP($B149,Event_and_Consequence!$CL:$CL,Event_and_Consequence!AC:AC,"",0,1),""))</f>
        <v/>
      </c>
      <c r="S149" s="179" t="str">
        <f>IF($C149="","",IF(_xlfn.XLOOKUP($B149,Event_and_Consequence!$CL:$CL,Event_and_Consequence!AD:AD,"",0,1)&lt;&gt;"",_xlfn.XLOOKUP($B149,Event_and_Consequence!$CL:$CL,Event_and_Consequence!AD:AD,"",0,1),""))</f>
        <v/>
      </c>
      <c r="T149" s="179" t="str">
        <f>IF($C149="","",IF(_xlfn.XLOOKUP($B149,Event_and_Consequence!$CL:$CL,Event_and_Consequence!AE:AE,"",0,1)&lt;&gt;"",_xlfn.XLOOKUP($B149,Event_and_Consequence!$CL:$CL,Event_and_Consequence!AE:AE,"",0,1),""))</f>
        <v/>
      </c>
      <c r="U149" s="179" t="str">
        <f>IF($C149="","",IF(_xlfn.XLOOKUP($B149,Event_and_Consequence!$CL:$CL,Event_and_Consequence!AF:AF,"",0,1)&lt;&gt;"",_xlfn.XLOOKUP($B149,Event_and_Consequence!$CL:$CL,Event_and_Consequence!AF:AF,"",0,1),""))</f>
        <v/>
      </c>
      <c r="V149" s="184"/>
      <c r="W149" s="184"/>
      <c r="X149" s="179" t="str">
        <f>IF($C149="","",IF(_xlfn.XLOOKUP($B149,Event_and_Consequence!$CL:$CL,Event_and_Consequence!AG:AG,"",0,1)&lt;&gt;"",_xlfn.XLOOKUP($B149,Event_and_Consequence!$CL:$CL,Event_and_Consequence!AG:AG,"",0,1),""))</f>
        <v/>
      </c>
      <c r="Y149" s="179" t="str">
        <f>IF($C149="","",IF(_xlfn.XLOOKUP($B149,Event_and_Consequence!$CL:$CL,Event_and_Consequence!AH:AH,"",0,1)&lt;&gt;"",_xlfn.XLOOKUP($B149,Event_and_Consequence!$CL:$CL,Event_and_Consequence!AH:AH,"",0,1),""))</f>
        <v/>
      </c>
      <c r="Z149" s="179" t="str">
        <f>IF($C149="","",IF(_xlfn.XLOOKUP($B149,Event_and_Consequence!$CL:$CL,Event_and_Consequence!AI:AI,"",0,1)&lt;&gt;"",_xlfn.XLOOKUP($B149,Event_and_Consequence!$CL:$CL,Event_and_Consequence!AI:AI,"",0,1),""))</f>
        <v/>
      </c>
      <c r="AA149" s="179" t="str">
        <f>IF($C149="","",IF(_xlfn.XLOOKUP($B149,Event_and_Consequence!$CL:$CL,Event_and_Consequence!AJ:AJ,"",0,1)&lt;&gt;"",_xlfn.XLOOKUP($B149,Event_and_Consequence!$CL:$CL,Event_and_Consequence!AJ:AJ,"",0,1),""))</f>
        <v/>
      </c>
      <c r="AB149" s="184"/>
    </row>
    <row r="150" spans="1:28" s="176" customFormat="1" ht="12" x14ac:dyDescent="0.25">
      <c r="A150" s="188"/>
      <c r="B150" s="188">
        <v>148</v>
      </c>
      <c r="C150" s="178" t="str">
        <f>_xlfn.XLOOKUP($B150,Event_and_Consequence!$CL:$CL,Event_and_Consequence!B:B,"",0,1)</f>
        <v/>
      </c>
      <c r="D150" s="179" t="str">
        <f>IF($C150="","",_xlfn.XLOOKUP(C150,Facility_Information!B:B,Facility_Information!O:O,,0,1))</f>
        <v/>
      </c>
      <c r="E150" s="180" t="str">
        <f>IF($C150="","",_xlfn.XLOOKUP($B150,Event_and_Consequence!$CL:$CL,Event_and_Consequence!G:G,"",0,1))</f>
        <v/>
      </c>
      <c r="F150" s="181" t="str">
        <f>IF($C150="","",_xlfn.XLOOKUP($B150,Event_and_Consequence!$CL:$CL,Event_and_Consequence!H:H,"",0,1))</f>
        <v/>
      </c>
      <c r="G150" s="184"/>
      <c r="H150" s="184"/>
      <c r="I150" s="184"/>
      <c r="J150" s="179" t="str">
        <f>IF($C150="","",_xlfn.XLOOKUP($B150,Event_and_Consequence!$CL:$CL,Event_and_Consequence!I:I,"",0,1))</f>
        <v/>
      </c>
      <c r="K150" s="184"/>
      <c r="L150" s="179" t="str">
        <f>IF($C150="","",IF(_xlfn.XLOOKUP($B150,Event_and_Consequence!$CL:$CL,Event_and_Consequence!Y:Y,"",0,1)&lt;&gt;"",_xlfn.XLOOKUP($B150,Event_and_Consequence!$CL:$CL,Event_and_Consequence!Y:Y,"",0,1),""))</f>
        <v/>
      </c>
      <c r="M150" s="179" t="str">
        <f>IF($C150="","",IF(_xlfn.XLOOKUP($B150,Event_and_Consequence!$CL:$CL,Event_and_Consequence!Z:Z,"",0,1)&lt;&gt;"",_xlfn.XLOOKUP($B150,Event_and_Consequence!$CL:$CL,Event_and_Consequence!Z:Z,"",0,1),""))</f>
        <v/>
      </c>
      <c r="N150" s="179" t="str">
        <f>IF($C150="","",IF(_xlfn.XLOOKUP($B150,Event_and_Consequence!$CL:$CL,Event_and_Consequence!AA:AA,"",0,1)&lt;&gt;"",_xlfn.XLOOKUP($B150,Event_and_Consequence!$CL:$CL,Event_and_Consequence!AA:AA,"",0,1),""))</f>
        <v/>
      </c>
      <c r="O150" s="179" t="str">
        <f>IF($C150="","",IF(_xlfn.XLOOKUP($B150,Event_and_Consequence!$CL:$CL,Event_and_Consequence!AB:AB,"",0,1)&lt;&gt;"",_xlfn.XLOOKUP($B150,Event_and_Consequence!$CL:$CL,Event_and_Consequence!AB:AB,"",0,1),""))</f>
        <v/>
      </c>
      <c r="P150" s="184"/>
      <c r="Q150" s="184"/>
      <c r="R150" s="179" t="str">
        <f>IF($C150="","",IF(_xlfn.XLOOKUP($B150,Event_and_Consequence!$CL:$CL,Event_and_Consequence!AC:AC,"",0,1)&lt;&gt;"",_xlfn.XLOOKUP($B150,Event_and_Consequence!$CL:$CL,Event_and_Consequence!AC:AC,"",0,1),""))</f>
        <v/>
      </c>
      <c r="S150" s="179" t="str">
        <f>IF($C150="","",IF(_xlfn.XLOOKUP($B150,Event_and_Consequence!$CL:$CL,Event_and_Consequence!AD:AD,"",0,1)&lt;&gt;"",_xlfn.XLOOKUP($B150,Event_and_Consequence!$CL:$CL,Event_and_Consequence!AD:AD,"",0,1),""))</f>
        <v/>
      </c>
      <c r="T150" s="179" t="str">
        <f>IF($C150="","",IF(_xlfn.XLOOKUP($B150,Event_and_Consequence!$CL:$CL,Event_and_Consequence!AE:AE,"",0,1)&lt;&gt;"",_xlfn.XLOOKUP($B150,Event_and_Consequence!$CL:$CL,Event_and_Consequence!AE:AE,"",0,1),""))</f>
        <v/>
      </c>
      <c r="U150" s="179" t="str">
        <f>IF($C150="","",IF(_xlfn.XLOOKUP($B150,Event_and_Consequence!$CL:$CL,Event_and_Consequence!AF:AF,"",0,1)&lt;&gt;"",_xlfn.XLOOKUP($B150,Event_and_Consequence!$CL:$CL,Event_and_Consequence!AF:AF,"",0,1),""))</f>
        <v/>
      </c>
      <c r="V150" s="184"/>
      <c r="W150" s="184"/>
      <c r="X150" s="179" t="str">
        <f>IF($C150="","",IF(_xlfn.XLOOKUP($B150,Event_and_Consequence!$CL:$CL,Event_and_Consequence!AG:AG,"",0,1)&lt;&gt;"",_xlfn.XLOOKUP($B150,Event_and_Consequence!$CL:$CL,Event_and_Consequence!AG:AG,"",0,1),""))</f>
        <v/>
      </c>
      <c r="Y150" s="179" t="str">
        <f>IF($C150="","",IF(_xlfn.XLOOKUP($B150,Event_and_Consequence!$CL:$CL,Event_and_Consequence!AH:AH,"",0,1)&lt;&gt;"",_xlfn.XLOOKUP($B150,Event_and_Consequence!$CL:$CL,Event_and_Consequence!AH:AH,"",0,1),""))</f>
        <v/>
      </c>
      <c r="Z150" s="179" t="str">
        <f>IF($C150="","",IF(_xlfn.XLOOKUP($B150,Event_and_Consequence!$CL:$CL,Event_and_Consequence!AI:AI,"",0,1)&lt;&gt;"",_xlfn.XLOOKUP($B150,Event_and_Consequence!$CL:$CL,Event_and_Consequence!AI:AI,"",0,1),""))</f>
        <v/>
      </c>
      <c r="AA150" s="179" t="str">
        <f>IF($C150="","",IF(_xlfn.XLOOKUP($B150,Event_and_Consequence!$CL:$CL,Event_and_Consequence!AJ:AJ,"",0,1)&lt;&gt;"",_xlfn.XLOOKUP($B150,Event_and_Consequence!$CL:$CL,Event_and_Consequence!AJ:AJ,"",0,1),""))</f>
        <v/>
      </c>
      <c r="AB150" s="184"/>
    </row>
    <row r="151" spans="1:28" s="176" customFormat="1" ht="12" x14ac:dyDescent="0.25">
      <c r="A151" s="188"/>
      <c r="B151" s="188">
        <v>149</v>
      </c>
      <c r="C151" s="178" t="str">
        <f>_xlfn.XLOOKUP($B151,Event_and_Consequence!$CL:$CL,Event_and_Consequence!B:B,"",0,1)</f>
        <v/>
      </c>
      <c r="D151" s="179" t="str">
        <f>IF($C151="","",_xlfn.XLOOKUP(C151,Facility_Information!B:B,Facility_Information!O:O,,0,1))</f>
        <v/>
      </c>
      <c r="E151" s="180" t="str">
        <f>IF($C151="","",_xlfn.XLOOKUP($B151,Event_and_Consequence!$CL:$CL,Event_and_Consequence!G:G,"",0,1))</f>
        <v/>
      </c>
      <c r="F151" s="181" t="str">
        <f>IF($C151="","",_xlfn.XLOOKUP($B151,Event_and_Consequence!$CL:$CL,Event_and_Consequence!H:H,"",0,1))</f>
        <v/>
      </c>
      <c r="G151" s="184"/>
      <c r="H151" s="184"/>
      <c r="I151" s="184"/>
      <c r="J151" s="179" t="str">
        <f>IF($C151="","",_xlfn.XLOOKUP($B151,Event_and_Consequence!$CL:$CL,Event_and_Consequence!I:I,"",0,1))</f>
        <v/>
      </c>
      <c r="K151" s="184"/>
      <c r="L151" s="179" t="str">
        <f>IF($C151="","",IF(_xlfn.XLOOKUP($B151,Event_and_Consequence!$CL:$CL,Event_and_Consequence!Y:Y,"",0,1)&lt;&gt;"",_xlfn.XLOOKUP($B151,Event_and_Consequence!$CL:$CL,Event_and_Consequence!Y:Y,"",0,1),""))</f>
        <v/>
      </c>
      <c r="M151" s="179" t="str">
        <f>IF($C151="","",IF(_xlfn.XLOOKUP($B151,Event_and_Consequence!$CL:$CL,Event_and_Consequence!Z:Z,"",0,1)&lt;&gt;"",_xlfn.XLOOKUP($B151,Event_and_Consequence!$CL:$CL,Event_and_Consequence!Z:Z,"",0,1),""))</f>
        <v/>
      </c>
      <c r="N151" s="179" t="str">
        <f>IF($C151="","",IF(_xlfn.XLOOKUP($B151,Event_and_Consequence!$CL:$CL,Event_and_Consequence!AA:AA,"",0,1)&lt;&gt;"",_xlfn.XLOOKUP($B151,Event_and_Consequence!$CL:$CL,Event_and_Consequence!AA:AA,"",0,1),""))</f>
        <v/>
      </c>
      <c r="O151" s="179" t="str">
        <f>IF($C151="","",IF(_xlfn.XLOOKUP($B151,Event_and_Consequence!$CL:$CL,Event_and_Consequence!AB:AB,"",0,1)&lt;&gt;"",_xlfn.XLOOKUP($B151,Event_and_Consequence!$CL:$CL,Event_and_Consequence!AB:AB,"",0,1),""))</f>
        <v/>
      </c>
      <c r="P151" s="184"/>
      <c r="Q151" s="184"/>
      <c r="R151" s="179" t="str">
        <f>IF($C151="","",IF(_xlfn.XLOOKUP($B151,Event_and_Consequence!$CL:$CL,Event_and_Consequence!AC:AC,"",0,1)&lt;&gt;"",_xlfn.XLOOKUP($B151,Event_and_Consequence!$CL:$CL,Event_and_Consequence!AC:AC,"",0,1),""))</f>
        <v/>
      </c>
      <c r="S151" s="179" t="str">
        <f>IF($C151="","",IF(_xlfn.XLOOKUP($B151,Event_and_Consequence!$CL:$CL,Event_and_Consequence!AD:AD,"",0,1)&lt;&gt;"",_xlfn.XLOOKUP($B151,Event_and_Consequence!$CL:$CL,Event_and_Consequence!AD:AD,"",0,1),""))</f>
        <v/>
      </c>
      <c r="T151" s="179" t="str">
        <f>IF($C151="","",IF(_xlfn.XLOOKUP($B151,Event_and_Consequence!$CL:$CL,Event_and_Consequence!AE:AE,"",0,1)&lt;&gt;"",_xlfn.XLOOKUP($B151,Event_and_Consequence!$CL:$CL,Event_and_Consequence!AE:AE,"",0,1),""))</f>
        <v/>
      </c>
      <c r="U151" s="179" t="str">
        <f>IF($C151="","",IF(_xlfn.XLOOKUP($B151,Event_and_Consequence!$CL:$CL,Event_and_Consequence!AF:AF,"",0,1)&lt;&gt;"",_xlfn.XLOOKUP($B151,Event_and_Consequence!$CL:$CL,Event_and_Consequence!AF:AF,"",0,1),""))</f>
        <v/>
      </c>
      <c r="V151" s="184"/>
      <c r="W151" s="184"/>
      <c r="X151" s="179" t="str">
        <f>IF($C151="","",IF(_xlfn.XLOOKUP($B151,Event_and_Consequence!$CL:$CL,Event_and_Consequence!AG:AG,"",0,1)&lt;&gt;"",_xlfn.XLOOKUP($B151,Event_and_Consequence!$CL:$CL,Event_and_Consequence!AG:AG,"",0,1),""))</f>
        <v/>
      </c>
      <c r="Y151" s="179" t="str">
        <f>IF($C151="","",IF(_xlfn.XLOOKUP($B151,Event_and_Consequence!$CL:$CL,Event_and_Consequence!AH:AH,"",0,1)&lt;&gt;"",_xlfn.XLOOKUP($B151,Event_and_Consequence!$CL:$CL,Event_and_Consequence!AH:AH,"",0,1),""))</f>
        <v/>
      </c>
      <c r="Z151" s="179" t="str">
        <f>IF($C151="","",IF(_xlfn.XLOOKUP($B151,Event_and_Consequence!$CL:$CL,Event_and_Consequence!AI:AI,"",0,1)&lt;&gt;"",_xlfn.XLOOKUP($B151,Event_and_Consequence!$CL:$CL,Event_and_Consequence!AI:AI,"",0,1),""))</f>
        <v/>
      </c>
      <c r="AA151" s="179" t="str">
        <f>IF($C151="","",IF(_xlfn.XLOOKUP($B151,Event_and_Consequence!$CL:$CL,Event_and_Consequence!AJ:AJ,"",0,1)&lt;&gt;"",_xlfn.XLOOKUP($B151,Event_and_Consequence!$CL:$CL,Event_and_Consequence!AJ:AJ,"",0,1),""))</f>
        <v/>
      </c>
      <c r="AB151" s="184"/>
    </row>
    <row r="152" spans="1:28" s="176" customFormat="1" ht="12" x14ac:dyDescent="0.25">
      <c r="A152" s="188"/>
      <c r="B152" s="188">
        <v>150</v>
      </c>
      <c r="C152" s="178" t="str">
        <f>_xlfn.XLOOKUP($B152,Event_and_Consequence!$CL:$CL,Event_and_Consequence!B:B,"",0,1)</f>
        <v/>
      </c>
      <c r="D152" s="179" t="str">
        <f>IF($C152="","",_xlfn.XLOOKUP(C152,Facility_Information!B:B,Facility_Information!O:O,,0,1))</f>
        <v/>
      </c>
      <c r="E152" s="180" t="str">
        <f>IF($C152="","",_xlfn.XLOOKUP($B152,Event_and_Consequence!$CL:$CL,Event_and_Consequence!G:G,"",0,1))</f>
        <v/>
      </c>
      <c r="F152" s="181" t="str">
        <f>IF($C152="","",_xlfn.XLOOKUP($B152,Event_and_Consequence!$CL:$CL,Event_and_Consequence!H:H,"",0,1))</f>
        <v/>
      </c>
      <c r="G152" s="184"/>
      <c r="H152" s="184"/>
      <c r="I152" s="184"/>
      <c r="J152" s="179" t="str">
        <f>IF($C152="","",_xlfn.XLOOKUP($B152,Event_and_Consequence!$CL:$CL,Event_and_Consequence!I:I,"",0,1))</f>
        <v/>
      </c>
      <c r="K152" s="184"/>
      <c r="L152" s="179" t="str">
        <f>IF($C152="","",IF(_xlfn.XLOOKUP($B152,Event_and_Consequence!$CL:$CL,Event_and_Consequence!Y:Y,"",0,1)&lt;&gt;"",_xlfn.XLOOKUP($B152,Event_and_Consequence!$CL:$CL,Event_and_Consequence!Y:Y,"",0,1),""))</f>
        <v/>
      </c>
      <c r="M152" s="179" t="str">
        <f>IF($C152="","",IF(_xlfn.XLOOKUP($B152,Event_and_Consequence!$CL:$CL,Event_and_Consequence!Z:Z,"",0,1)&lt;&gt;"",_xlfn.XLOOKUP($B152,Event_and_Consequence!$CL:$CL,Event_and_Consequence!Z:Z,"",0,1),""))</f>
        <v/>
      </c>
      <c r="N152" s="179" t="str">
        <f>IF($C152="","",IF(_xlfn.XLOOKUP($B152,Event_and_Consequence!$CL:$CL,Event_and_Consequence!AA:AA,"",0,1)&lt;&gt;"",_xlfn.XLOOKUP($B152,Event_and_Consequence!$CL:$CL,Event_and_Consequence!AA:AA,"",0,1),""))</f>
        <v/>
      </c>
      <c r="O152" s="179" t="str">
        <f>IF($C152="","",IF(_xlfn.XLOOKUP($B152,Event_and_Consequence!$CL:$CL,Event_and_Consequence!AB:AB,"",0,1)&lt;&gt;"",_xlfn.XLOOKUP($B152,Event_and_Consequence!$CL:$CL,Event_and_Consequence!AB:AB,"",0,1),""))</f>
        <v/>
      </c>
      <c r="P152" s="184"/>
      <c r="Q152" s="184"/>
      <c r="R152" s="179" t="str">
        <f>IF($C152="","",IF(_xlfn.XLOOKUP($B152,Event_and_Consequence!$CL:$CL,Event_and_Consequence!AC:AC,"",0,1)&lt;&gt;"",_xlfn.XLOOKUP($B152,Event_and_Consequence!$CL:$CL,Event_and_Consequence!AC:AC,"",0,1),""))</f>
        <v/>
      </c>
      <c r="S152" s="179" t="str">
        <f>IF($C152="","",IF(_xlfn.XLOOKUP($B152,Event_and_Consequence!$CL:$CL,Event_and_Consequence!AD:AD,"",0,1)&lt;&gt;"",_xlfn.XLOOKUP($B152,Event_and_Consequence!$CL:$CL,Event_and_Consequence!AD:AD,"",0,1),""))</f>
        <v/>
      </c>
      <c r="T152" s="179" t="str">
        <f>IF($C152="","",IF(_xlfn.XLOOKUP($B152,Event_and_Consequence!$CL:$CL,Event_and_Consequence!AE:AE,"",0,1)&lt;&gt;"",_xlfn.XLOOKUP($B152,Event_and_Consequence!$CL:$CL,Event_and_Consequence!AE:AE,"",0,1),""))</f>
        <v/>
      </c>
      <c r="U152" s="179" t="str">
        <f>IF($C152="","",IF(_xlfn.XLOOKUP($B152,Event_and_Consequence!$CL:$CL,Event_and_Consequence!AF:AF,"",0,1)&lt;&gt;"",_xlfn.XLOOKUP($B152,Event_and_Consequence!$CL:$CL,Event_and_Consequence!AF:AF,"",0,1),""))</f>
        <v/>
      </c>
      <c r="V152" s="184"/>
      <c r="W152" s="184"/>
      <c r="X152" s="179" t="str">
        <f>IF($C152="","",IF(_xlfn.XLOOKUP($B152,Event_and_Consequence!$CL:$CL,Event_and_Consequence!AG:AG,"",0,1)&lt;&gt;"",_xlfn.XLOOKUP($B152,Event_and_Consequence!$CL:$CL,Event_and_Consequence!AG:AG,"",0,1),""))</f>
        <v/>
      </c>
      <c r="Y152" s="179" t="str">
        <f>IF($C152="","",IF(_xlfn.XLOOKUP($B152,Event_and_Consequence!$CL:$CL,Event_and_Consequence!AH:AH,"",0,1)&lt;&gt;"",_xlfn.XLOOKUP($B152,Event_and_Consequence!$CL:$CL,Event_and_Consequence!AH:AH,"",0,1),""))</f>
        <v/>
      </c>
      <c r="Z152" s="179" t="str">
        <f>IF($C152="","",IF(_xlfn.XLOOKUP($B152,Event_and_Consequence!$CL:$CL,Event_and_Consequence!AI:AI,"",0,1)&lt;&gt;"",_xlfn.XLOOKUP($B152,Event_and_Consequence!$CL:$CL,Event_and_Consequence!AI:AI,"",0,1),""))</f>
        <v/>
      </c>
      <c r="AA152" s="179" t="str">
        <f>IF($C152="","",IF(_xlfn.XLOOKUP($B152,Event_and_Consequence!$CL:$CL,Event_and_Consequence!AJ:AJ,"",0,1)&lt;&gt;"",_xlfn.XLOOKUP($B152,Event_and_Consequence!$CL:$CL,Event_and_Consequence!AJ:AJ,"",0,1),""))</f>
        <v/>
      </c>
      <c r="AB152" s="184"/>
    </row>
    <row r="153" spans="1:28" s="176" customFormat="1" ht="12" x14ac:dyDescent="0.25">
      <c r="A153" s="188"/>
      <c r="B153" s="188">
        <v>151</v>
      </c>
      <c r="C153" s="178" t="str">
        <f>_xlfn.XLOOKUP($B153,Event_and_Consequence!$CL:$CL,Event_and_Consequence!B:B,"",0,1)</f>
        <v/>
      </c>
      <c r="D153" s="179" t="str">
        <f>IF($C153="","",_xlfn.XLOOKUP(C153,Facility_Information!B:B,Facility_Information!O:O,,0,1))</f>
        <v/>
      </c>
      <c r="E153" s="180" t="str">
        <f>IF($C153="","",_xlfn.XLOOKUP($B153,Event_and_Consequence!$CL:$CL,Event_and_Consequence!G:G,"",0,1))</f>
        <v/>
      </c>
      <c r="F153" s="181" t="str">
        <f>IF($C153="","",_xlfn.XLOOKUP($B153,Event_and_Consequence!$CL:$CL,Event_and_Consequence!H:H,"",0,1))</f>
        <v/>
      </c>
      <c r="G153" s="184"/>
      <c r="H153" s="184"/>
      <c r="I153" s="184"/>
      <c r="J153" s="179" t="str">
        <f>IF($C153="","",_xlfn.XLOOKUP($B153,Event_and_Consequence!$CL:$CL,Event_and_Consequence!I:I,"",0,1))</f>
        <v/>
      </c>
      <c r="K153" s="184"/>
      <c r="L153" s="179" t="str">
        <f>IF($C153="","",IF(_xlfn.XLOOKUP($B153,Event_and_Consequence!$CL:$CL,Event_and_Consequence!Y:Y,"",0,1)&lt;&gt;"",_xlfn.XLOOKUP($B153,Event_and_Consequence!$CL:$CL,Event_and_Consequence!Y:Y,"",0,1),""))</f>
        <v/>
      </c>
      <c r="M153" s="179" t="str">
        <f>IF($C153="","",IF(_xlfn.XLOOKUP($B153,Event_and_Consequence!$CL:$CL,Event_and_Consequence!Z:Z,"",0,1)&lt;&gt;"",_xlfn.XLOOKUP($B153,Event_and_Consequence!$CL:$CL,Event_and_Consequence!Z:Z,"",0,1),""))</f>
        <v/>
      </c>
      <c r="N153" s="179" t="str">
        <f>IF($C153="","",IF(_xlfn.XLOOKUP($B153,Event_and_Consequence!$CL:$CL,Event_and_Consequence!AA:AA,"",0,1)&lt;&gt;"",_xlfn.XLOOKUP($B153,Event_and_Consequence!$CL:$CL,Event_and_Consequence!AA:AA,"",0,1),""))</f>
        <v/>
      </c>
      <c r="O153" s="179" t="str">
        <f>IF($C153="","",IF(_xlfn.XLOOKUP($B153,Event_and_Consequence!$CL:$CL,Event_and_Consequence!AB:AB,"",0,1)&lt;&gt;"",_xlfn.XLOOKUP($B153,Event_and_Consequence!$CL:$CL,Event_and_Consequence!AB:AB,"",0,1),""))</f>
        <v/>
      </c>
      <c r="P153" s="184"/>
      <c r="Q153" s="184"/>
      <c r="R153" s="179" t="str">
        <f>IF($C153="","",IF(_xlfn.XLOOKUP($B153,Event_and_Consequence!$CL:$CL,Event_and_Consequence!AC:AC,"",0,1)&lt;&gt;"",_xlfn.XLOOKUP($B153,Event_and_Consequence!$CL:$CL,Event_and_Consequence!AC:AC,"",0,1),""))</f>
        <v/>
      </c>
      <c r="S153" s="179" t="str">
        <f>IF($C153="","",IF(_xlfn.XLOOKUP($B153,Event_and_Consequence!$CL:$CL,Event_and_Consequence!AD:AD,"",0,1)&lt;&gt;"",_xlfn.XLOOKUP($B153,Event_and_Consequence!$CL:$CL,Event_and_Consequence!AD:AD,"",0,1),""))</f>
        <v/>
      </c>
      <c r="T153" s="179" t="str">
        <f>IF($C153="","",IF(_xlfn.XLOOKUP($B153,Event_and_Consequence!$CL:$CL,Event_and_Consequence!AE:AE,"",0,1)&lt;&gt;"",_xlfn.XLOOKUP($B153,Event_and_Consequence!$CL:$CL,Event_and_Consequence!AE:AE,"",0,1),""))</f>
        <v/>
      </c>
      <c r="U153" s="179" t="str">
        <f>IF($C153="","",IF(_xlfn.XLOOKUP($B153,Event_and_Consequence!$CL:$CL,Event_and_Consequence!AF:AF,"",0,1)&lt;&gt;"",_xlfn.XLOOKUP($B153,Event_and_Consequence!$CL:$CL,Event_and_Consequence!AF:AF,"",0,1),""))</f>
        <v/>
      </c>
      <c r="V153" s="184"/>
      <c r="W153" s="184"/>
      <c r="X153" s="179" t="str">
        <f>IF($C153="","",IF(_xlfn.XLOOKUP($B153,Event_and_Consequence!$CL:$CL,Event_and_Consequence!AG:AG,"",0,1)&lt;&gt;"",_xlfn.XLOOKUP($B153,Event_and_Consequence!$CL:$CL,Event_and_Consequence!AG:AG,"",0,1),""))</f>
        <v/>
      </c>
      <c r="Y153" s="179" t="str">
        <f>IF($C153="","",IF(_xlfn.XLOOKUP($B153,Event_and_Consequence!$CL:$CL,Event_and_Consequence!AH:AH,"",0,1)&lt;&gt;"",_xlfn.XLOOKUP($B153,Event_and_Consequence!$CL:$CL,Event_and_Consequence!AH:AH,"",0,1),""))</f>
        <v/>
      </c>
      <c r="Z153" s="179" t="str">
        <f>IF($C153="","",IF(_xlfn.XLOOKUP($B153,Event_and_Consequence!$CL:$CL,Event_and_Consequence!AI:AI,"",0,1)&lt;&gt;"",_xlfn.XLOOKUP($B153,Event_and_Consequence!$CL:$CL,Event_and_Consequence!AI:AI,"",0,1),""))</f>
        <v/>
      </c>
      <c r="AA153" s="179" t="str">
        <f>IF($C153="","",IF(_xlfn.XLOOKUP($B153,Event_and_Consequence!$CL:$CL,Event_and_Consequence!AJ:AJ,"",0,1)&lt;&gt;"",_xlfn.XLOOKUP($B153,Event_and_Consequence!$CL:$CL,Event_and_Consequence!AJ:AJ,"",0,1),""))</f>
        <v/>
      </c>
      <c r="AB153" s="184"/>
    </row>
    <row r="154" spans="1:28" s="176" customFormat="1" ht="12" x14ac:dyDescent="0.25">
      <c r="A154" s="188"/>
      <c r="B154" s="188">
        <v>152</v>
      </c>
      <c r="C154" s="178" t="str">
        <f>_xlfn.XLOOKUP($B154,Event_and_Consequence!$CL:$CL,Event_and_Consequence!B:B,"",0,1)</f>
        <v/>
      </c>
      <c r="D154" s="179" t="str">
        <f>IF($C154="","",_xlfn.XLOOKUP(C154,Facility_Information!B:B,Facility_Information!O:O,,0,1))</f>
        <v/>
      </c>
      <c r="E154" s="180" t="str">
        <f>IF($C154="","",_xlfn.XLOOKUP($B154,Event_and_Consequence!$CL:$CL,Event_and_Consequence!G:G,"",0,1))</f>
        <v/>
      </c>
      <c r="F154" s="181" t="str">
        <f>IF($C154="","",_xlfn.XLOOKUP($B154,Event_and_Consequence!$CL:$CL,Event_and_Consequence!H:H,"",0,1))</f>
        <v/>
      </c>
      <c r="G154" s="184"/>
      <c r="H154" s="184"/>
      <c r="I154" s="184"/>
      <c r="J154" s="179" t="str">
        <f>IF($C154="","",_xlfn.XLOOKUP($B154,Event_and_Consequence!$CL:$CL,Event_and_Consequence!I:I,"",0,1))</f>
        <v/>
      </c>
      <c r="K154" s="184"/>
      <c r="L154" s="179" t="str">
        <f>IF($C154="","",IF(_xlfn.XLOOKUP($B154,Event_and_Consequence!$CL:$CL,Event_and_Consequence!Y:Y,"",0,1)&lt;&gt;"",_xlfn.XLOOKUP($B154,Event_and_Consequence!$CL:$CL,Event_and_Consequence!Y:Y,"",0,1),""))</f>
        <v/>
      </c>
      <c r="M154" s="179" t="str">
        <f>IF($C154="","",IF(_xlfn.XLOOKUP($B154,Event_and_Consequence!$CL:$CL,Event_and_Consequence!Z:Z,"",0,1)&lt;&gt;"",_xlfn.XLOOKUP($B154,Event_and_Consequence!$CL:$CL,Event_and_Consequence!Z:Z,"",0,1),""))</f>
        <v/>
      </c>
      <c r="N154" s="179" t="str">
        <f>IF($C154="","",IF(_xlfn.XLOOKUP($B154,Event_and_Consequence!$CL:$CL,Event_and_Consequence!AA:AA,"",0,1)&lt;&gt;"",_xlfn.XLOOKUP($B154,Event_and_Consequence!$CL:$CL,Event_and_Consequence!AA:AA,"",0,1),""))</f>
        <v/>
      </c>
      <c r="O154" s="179" t="str">
        <f>IF($C154="","",IF(_xlfn.XLOOKUP($B154,Event_and_Consequence!$CL:$CL,Event_and_Consequence!AB:AB,"",0,1)&lt;&gt;"",_xlfn.XLOOKUP($B154,Event_and_Consequence!$CL:$CL,Event_and_Consequence!AB:AB,"",0,1),""))</f>
        <v/>
      </c>
      <c r="P154" s="184"/>
      <c r="Q154" s="184"/>
      <c r="R154" s="179" t="str">
        <f>IF($C154="","",IF(_xlfn.XLOOKUP($B154,Event_and_Consequence!$CL:$CL,Event_and_Consequence!AC:AC,"",0,1)&lt;&gt;"",_xlfn.XLOOKUP($B154,Event_and_Consequence!$CL:$CL,Event_and_Consequence!AC:AC,"",0,1),""))</f>
        <v/>
      </c>
      <c r="S154" s="179" t="str">
        <f>IF($C154="","",IF(_xlfn.XLOOKUP($B154,Event_and_Consequence!$CL:$CL,Event_and_Consequence!AD:AD,"",0,1)&lt;&gt;"",_xlfn.XLOOKUP($B154,Event_and_Consequence!$CL:$CL,Event_and_Consequence!AD:AD,"",0,1),""))</f>
        <v/>
      </c>
      <c r="T154" s="179" t="str">
        <f>IF($C154="","",IF(_xlfn.XLOOKUP($B154,Event_and_Consequence!$CL:$CL,Event_and_Consequence!AE:AE,"",0,1)&lt;&gt;"",_xlfn.XLOOKUP($B154,Event_and_Consequence!$CL:$CL,Event_and_Consequence!AE:AE,"",0,1),""))</f>
        <v/>
      </c>
      <c r="U154" s="179" t="str">
        <f>IF($C154="","",IF(_xlfn.XLOOKUP($B154,Event_and_Consequence!$CL:$CL,Event_and_Consequence!AF:AF,"",0,1)&lt;&gt;"",_xlfn.XLOOKUP($B154,Event_and_Consequence!$CL:$CL,Event_and_Consequence!AF:AF,"",0,1),""))</f>
        <v/>
      </c>
      <c r="V154" s="184"/>
      <c r="W154" s="184"/>
      <c r="X154" s="179" t="str">
        <f>IF($C154="","",IF(_xlfn.XLOOKUP($B154,Event_and_Consequence!$CL:$CL,Event_and_Consequence!AG:AG,"",0,1)&lt;&gt;"",_xlfn.XLOOKUP($B154,Event_and_Consequence!$CL:$CL,Event_and_Consequence!AG:AG,"",0,1),""))</f>
        <v/>
      </c>
      <c r="Y154" s="179" t="str">
        <f>IF($C154="","",IF(_xlfn.XLOOKUP($B154,Event_and_Consequence!$CL:$CL,Event_and_Consequence!AH:AH,"",0,1)&lt;&gt;"",_xlfn.XLOOKUP($B154,Event_and_Consequence!$CL:$CL,Event_and_Consequence!AH:AH,"",0,1),""))</f>
        <v/>
      </c>
      <c r="Z154" s="179" t="str">
        <f>IF($C154="","",IF(_xlfn.XLOOKUP($B154,Event_and_Consequence!$CL:$CL,Event_and_Consequence!AI:AI,"",0,1)&lt;&gt;"",_xlfn.XLOOKUP($B154,Event_and_Consequence!$CL:$CL,Event_and_Consequence!AI:AI,"",0,1),""))</f>
        <v/>
      </c>
      <c r="AA154" s="179" t="str">
        <f>IF($C154="","",IF(_xlfn.XLOOKUP($B154,Event_and_Consequence!$CL:$CL,Event_and_Consequence!AJ:AJ,"",0,1)&lt;&gt;"",_xlfn.XLOOKUP($B154,Event_and_Consequence!$CL:$CL,Event_and_Consequence!AJ:AJ,"",0,1),""))</f>
        <v/>
      </c>
      <c r="AB154" s="184"/>
    </row>
    <row r="155" spans="1:28" s="176" customFormat="1" ht="12" x14ac:dyDescent="0.25">
      <c r="A155" s="188"/>
      <c r="B155" s="188">
        <v>153</v>
      </c>
      <c r="C155" s="178" t="str">
        <f>_xlfn.XLOOKUP($B155,Event_and_Consequence!$CL:$CL,Event_and_Consequence!B:B,"",0,1)</f>
        <v/>
      </c>
      <c r="D155" s="179" t="str">
        <f>IF($C155="","",_xlfn.XLOOKUP(C155,Facility_Information!B:B,Facility_Information!O:O,,0,1))</f>
        <v/>
      </c>
      <c r="E155" s="180" t="str">
        <f>IF($C155="","",_xlfn.XLOOKUP($B155,Event_and_Consequence!$CL:$CL,Event_and_Consequence!G:G,"",0,1))</f>
        <v/>
      </c>
      <c r="F155" s="181" t="str">
        <f>IF($C155="","",_xlfn.XLOOKUP($B155,Event_and_Consequence!$CL:$CL,Event_and_Consequence!H:H,"",0,1))</f>
        <v/>
      </c>
      <c r="G155" s="184"/>
      <c r="H155" s="184"/>
      <c r="I155" s="184"/>
      <c r="J155" s="179" t="str">
        <f>IF($C155="","",_xlfn.XLOOKUP($B155,Event_and_Consequence!$CL:$CL,Event_and_Consequence!I:I,"",0,1))</f>
        <v/>
      </c>
      <c r="K155" s="184"/>
      <c r="L155" s="179" t="str">
        <f>IF($C155="","",IF(_xlfn.XLOOKUP($B155,Event_and_Consequence!$CL:$CL,Event_and_Consequence!Y:Y,"",0,1)&lt;&gt;"",_xlfn.XLOOKUP($B155,Event_and_Consequence!$CL:$CL,Event_and_Consequence!Y:Y,"",0,1),""))</f>
        <v/>
      </c>
      <c r="M155" s="179" t="str">
        <f>IF($C155="","",IF(_xlfn.XLOOKUP($B155,Event_and_Consequence!$CL:$CL,Event_and_Consequence!Z:Z,"",0,1)&lt;&gt;"",_xlfn.XLOOKUP($B155,Event_and_Consequence!$CL:$CL,Event_and_Consequence!Z:Z,"",0,1),""))</f>
        <v/>
      </c>
      <c r="N155" s="179" t="str">
        <f>IF($C155="","",IF(_xlfn.XLOOKUP($B155,Event_and_Consequence!$CL:$CL,Event_and_Consequence!AA:AA,"",0,1)&lt;&gt;"",_xlfn.XLOOKUP($B155,Event_and_Consequence!$CL:$CL,Event_and_Consequence!AA:AA,"",0,1),""))</f>
        <v/>
      </c>
      <c r="O155" s="179" t="str">
        <f>IF($C155="","",IF(_xlfn.XLOOKUP($B155,Event_and_Consequence!$CL:$CL,Event_and_Consequence!AB:AB,"",0,1)&lt;&gt;"",_xlfn.XLOOKUP($B155,Event_and_Consequence!$CL:$CL,Event_and_Consequence!AB:AB,"",0,1),""))</f>
        <v/>
      </c>
      <c r="P155" s="184"/>
      <c r="Q155" s="184"/>
      <c r="R155" s="179" t="str">
        <f>IF($C155="","",IF(_xlfn.XLOOKUP($B155,Event_and_Consequence!$CL:$CL,Event_and_Consequence!AC:AC,"",0,1)&lt;&gt;"",_xlfn.XLOOKUP($B155,Event_and_Consequence!$CL:$CL,Event_and_Consequence!AC:AC,"",0,1),""))</f>
        <v/>
      </c>
      <c r="S155" s="179" t="str">
        <f>IF($C155="","",IF(_xlfn.XLOOKUP($B155,Event_and_Consequence!$CL:$CL,Event_and_Consequence!AD:AD,"",0,1)&lt;&gt;"",_xlfn.XLOOKUP($B155,Event_and_Consequence!$CL:$CL,Event_and_Consequence!AD:AD,"",0,1),""))</f>
        <v/>
      </c>
      <c r="T155" s="179" t="str">
        <f>IF($C155="","",IF(_xlfn.XLOOKUP($B155,Event_and_Consequence!$CL:$CL,Event_and_Consequence!AE:AE,"",0,1)&lt;&gt;"",_xlfn.XLOOKUP($B155,Event_and_Consequence!$CL:$CL,Event_and_Consequence!AE:AE,"",0,1),""))</f>
        <v/>
      </c>
      <c r="U155" s="179" t="str">
        <f>IF($C155="","",IF(_xlfn.XLOOKUP($B155,Event_and_Consequence!$CL:$CL,Event_and_Consequence!AF:AF,"",0,1)&lt;&gt;"",_xlfn.XLOOKUP($B155,Event_and_Consequence!$CL:$CL,Event_and_Consequence!AF:AF,"",0,1),""))</f>
        <v/>
      </c>
      <c r="V155" s="184"/>
      <c r="W155" s="184"/>
      <c r="X155" s="179" t="str">
        <f>IF($C155="","",IF(_xlfn.XLOOKUP($B155,Event_and_Consequence!$CL:$CL,Event_and_Consequence!AG:AG,"",0,1)&lt;&gt;"",_xlfn.XLOOKUP($B155,Event_and_Consequence!$CL:$CL,Event_and_Consequence!AG:AG,"",0,1),""))</f>
        <v/>
      </c>
      <c r="Y155" s="179" t="str">
        <f>IF($C155="","",IF(_xlfn.XLOOKUP($B155,Event_and_Consequence!$CL:$CL,Event_and_Consequence!AH:AH,"",0,1)&lt;&gt;"",_xlfn.XLOOKUP($B155,Event_and_Consequence!$CL:$CL,Event_and_Consequence!AH:AH,"",0,1),""))</f>
        <v/>
      </c>
      <c r="Z155" s="179" t="str">
        <f>IF($C155="","",IF(_xlfn.XLOOKUP($B155,Event_and_Consequence!$CL:$CL,Event_and_Consequence!AI:AI,"",0,1)&lt;&gt;"",_xlfn.XLOOKUP($B155,Event_and_Consequence!$CL:$CL,Event_and_Consequence!AI:AI,"",0,1),""))</f>
        <v/>
      </c>
      <c r="AA155" s="179" t="str">
        <f>IF($C155="","",IF(_xlfn.XLOOKUP($B155,Event_and_Consequence!$CL:$CL,Event_and_Consequence!AJ:AJ,"",0,1)&lt;&gt;"",_xlfn.XLOOKUP($B155,Event_and_Consequence!$CL:$CL,Event_and_Consequence!AJ:AJ,"",0,1),""))</f>
        <v/>
      </c>
      <c r="AB155" s="184"/>
    </row>
    <row r="156" spans="1:28" s="176" customFormat="1" ht="12" x14ac:dyDescent="0.25">
      <c r="A156" s="188"/>
      <c r="B156" s="188">
        <v>154</v>
      </c>
      <c r="C156" s="178" t="str">
        <f>_xlfn.XLOOKUP($B156,Event_and_Consequence!$CL:$CL,Event_and_Consequence!B:B,"",0,1)</f>
        <v/>
      </c>
      <c r="D156" s="179" t="str">
        <f>IF($C156="","",_xlfn.XLOOKUP(C156,Facility_Information!B:B,Facility_Information!O:O,,0,1))</f>
        <v/>
      </c>
      <c r="E156" s="180" t="str">
        <f>IF($C156="","",_xlfn.XLOOKUP($B156,Event_and_Consequence!$CL:$CL,Event_and_Consequence!G:G,"",0,1))</f>
        <v/>
      </c>
      <c r="F156" s="181" t="str">
        <f>IF($C156="","",_xlfn.XLOOKUP($B156,Event_and_Consequence!$CL:$CL,Event_and_Consequence!H:H,"",0,1))</f>
        <v/>
      </c>
      <c r="G156" s="184"/>
      <c r="H156" s="184"/>
      <c r="I156" s="184"/>
      <c r="J156" s="179" t="str">
        <f>IF($C156="","",_xlfn.XLOOKUP($B156,Event_and_Consequence!$CL:$CL,Event_and_Consequence!I:I,"",0,1))</f>
        <v/>
      </c>
      <c r="K156" s="184"/>
      <c r="L156" s="179" t="str">
        <f>IF($C156="","",IF(_xlfn.XLOOKUP($B156,Event_and_Consequence!$CL:$CL,Event_and_Consequence!Y:Y,"",0,1)&lt;&gt;"",_xlfn.XLOOKUP($B156,Event_and_Consequence!$CL:$CL,Event_and_Consequence!Y:Y,"",0,1),""))</f>
        <v/>
      </c>
      <c r="M156" s="179" t="str">
        <f>IF($C156="","",IF(_xlfn.XLOOKUP($B156,Event_and_Consequence!$CL:$CL,Event_and_Consequence!Z:Z,"",0,1)&lt;&gt;"",_xlfn.XLOOKUP($B156,Event_and_Consequence!$CL:$CL,Event_and_Consequence!Z:Z,"",0,1),""))</f>
        <v/>
      </c>
      <c r="N156" s="179" t="str">
        <f>IF($C156="","",IF(_xlfn.XLOOKUP($B156,Event_and_Consequence!$CL:$CL,Event_and_Consequence!AA:AA,"",0,1)&lt;&gt;"",_xlfn.XLOOKUP($B156,Event_and_Consequence!$CL:$CL,Event_and_Consequence!AA:AA,"",0,1),""))</f>
        <v/>
      </c>
      <c r="O156" s="179" t="str">
        <f>IF($C156="","",IF(_xlfn.XLOOKUP($B156,Event_and_Consequence!$CL:$CL,Event_and_Consequence!AB:AB,"",0,1)&lt;&gt;"",_xlfn.XLOOKUP($B156,Event_and_Consequence!$CL:$CL,Event_and_Consequence!AB:AB,"",0,1),""))</f>
        <v/>
      </c>
      <c r="P156" s="184"/>
      <c r="Q156" s="184"/>
      <c r="R156" s="179" t="str">
        <f>IF($C156="","",IF(_xlfn.XLOOKUP($B156,Event_and_Consequence!$CL:$CL,Event_and_Consequence!AC:AC,"",0,1)&lt;&gt;"",_xlfn.XLOOKUP($B156,Event_and_Consequence!$CL:$CL,Event_and_Consequence!AC:AC,"",0,1),""))</f>
        <v/>
      </c>
      <c r="S156" s="179" t="str">
        <f>IF($C156="","",IF(_xlfn.XLOOKUP($B156,Event_and_Consequence!$CL:$CL,Event_and_Consequence!AD:AD,"",0,1)&lt;&gt;"",_xlfn.XLOOKUP($B156,Event_and_Consequence!$CL:$CL,Event_and_Consequence!AD:AD,"",0,1),""))</f>
        <v/>
      </c>
      <c r="T156" s="179" t="str">
        <f>IF($C156="","",IF(_xlfn.XLOOKUP($B156,Event_and_Consequence!$CL:$CL,Event_and_Consequence!AE:AE,"",0,1)&lt;&gt;"",_xlfn.XLOOKUP($B156,Event_and_Consequence!$CL:$CL,Event_and_Consequence!AE:AE,"",0,1),""))</f>
        <v/>
      </c>
      <c r="U156" s="179" t="str">
        <f>IF($C156="","",IF(_xlfn.XLOOKUP($B156,Event_and_Consequence!$CL:$CL,Event_and_Consequence!AF:AF,"",0,1)&lt;&gt;"",_xlfn.XLOOKUP($B156,Event_and_Consequence!$CL:$CL,Event_and_Consequence!AF:AF,"",0,1),""))</f>
        <v/>
      </c>
      <c r="V156" s="184"/>
      <c r="W156" s="184"/>
      <c r="X156" s="179" t="str">
        <f>IF($C156="","",IF(_xlfn.XLOOKUP($B156,Event_and_Consequence!$CL:$CL,Event_and_Consequence!AG:AG,"",0,1)&lt;&gt;"",_xlfn.XLOOKUP($B156,Event_and_Consequence!$CL:$CL,Event_and_Consequence!AG:AG,"",0,1),""))</f>
        <v/>
      </c>
      <c r="Y156" s="179" t="str">
        <f>IF($C156="","",IF(_xlfn.XLOOKUP($B156,Event_and_Consequence!$CL:$CL,Event_and_Consequence!AH:AH,"",0,1)&lt;&gt;"",_xlfn.XLOOKUP($B156,Event_and_Consequence!$CL:$CL,Event_and_Consequence!AH:AH,"",0,1),""))</f>
        <v/>
      </c>
      <c r="Z156" s="179" t="str">
        <f>IF($C156="","",IF(_xlfn.XLOOKUP($B156,Event_and_Consequence!$CL:$CL,Event_and_Consequence!AI:AI,"",0,1)&lt;&gt;"",_xlfn.XLOOKUP($B156,Event_and_Consequence!$CL:$CL,Event_and_Consequence!AI:AI,"",0,1),""))</f>
        <v/>
      </c>
      <c r="AA156" s="179" t="str">
        <f>IF($C156="","",IF(_xlfn.XLOOKUP($B156,Event_and_Consequence!$CL:$CL,Event_and_Consequence!AJ:AJ,"",0,1)&lt;&gt;"",_xlfn.XLOOKUP($B156,Event_and_Consequence!$CL:$CL,Event_and_Consequence!AJ:AJ,"",0,1),""))</f>
        <v/>
      </c>
      <c r="AB156" s="184"/>
    </row>
    <row r="157" spans="1:28" s="176" customFormat="1" ht="12" x14ac:dyDescent="0.25">
      <c r="A157" s="188"/>
      <c r="B157" s="188">
        <v>155</v>
      </c>
      <c r="C157" s="178" t="str">
        <f>_xlfn.XLOOKUP($B157,Event_and_Consequence!$CL:$CL,Event_and_Consequence!B:B,"",0,1)</f>
        <v/>
      </c>
      <c r="D157" s="179" t="str">
        <f>IF($C157="","",_xlfn.XLOOKUP(C157,Facility_Information!B:B,Facility_Information!O:O,,0,1))</f>
        <v/>
      </c>
      <c r="E157" s="180" t="str">
        <f>IF($C157="","",_xlfn.XLOOKUP($B157,Event_and_Consequence!$CL:$CL,Event_and_Consequence!G:G,"",0,1))</f>
        <v/>
      </c>
      <c r="F157" s="181" t="str">
        <f>IF($C157="","",_xlfn.XLOOKUP($B157,Event_and_Consequence!$CL:$CL,Event_and_Consequence!H:H,"",0,1))</f>
        <v/>
      </c>
      <c r="G157" s="184"/>
      <c r="H157" s="184"/>
      <c r="I157" s="184"/>
      <c r="J157" s="179" t="str">
        <f>IF($C157="","",_xlfn.XLOOKUP($B157,Event_and_Consequence!$CL:$CL,Event_and_Consequence!I:I,"",0,1))</f>
        <v/>
      </c>
      <c r="K157" s="184"/>
      <c r="L157" s="179" t="str">
        <f>IF($C157="","",IF(_xlfn.XLOOKUP($B157,Event_and_Consequence!$CL:$CL,Event_and_Consequence!Y:Y,"",0,1)&lt;&gt;"",_xlfn.XLOOKUP($B157,Event_and_Consequence!$CL:$CL,Event_and_Consequence!Y:Y,"",0,1),""))</f>
        <v/>
      </c>
      <c r="M157" s="179" t="str">
        <f>IF($C157="","",IF(_xlfn.XLOOKUP($B157,Event_and_Consequence!$CL:$CL,Event_and_Consequence!Z:Z,"",0,1)&lt;&gt;"",_xlfn.XLOOKUP($B157,Event_and_Consequence!$CL:$CL,Event_and_Consequence!Z:Z,"",0,1),""))</f>
        <v/>
      </c>
      <c r="N157" s="179" t="str">
        <f>IF($C157="","",IF(_xlfn.XLOOKUP($B157,Event_and_Consequence!$CL:$CL,Event_and_Consequence!AA:AA,"",0,1)&lt;&gt;"",_xlfn.XLOOKUP($B157,Event_and_Consequence!$CL:$CL,Event_and_Consequence!AA:AA,"",0,1),""))</f>
        <v/>
      </c>
      <c r="O157" s="179" t="str">
        <f>IF($C157="","",IF(_xlfn.XLOOKUP($B157,Event_and_Consequence!$CL:$CL,Event_and_Consequence!AB:AB,"",0,1)&lt;&gt;"",_xlfn.XLOOKUP($B157,Event_and_Consequence!$CL:$CL,Event_and_Consequence!AB:AB,"",0,1),""))</f>
        <v/>
      </c>
      <c r="P157" s="184"/>
      <c r="Q157" s="184"/>
      <c r="R157" s="179" t="str">
        <f>IF($C157="","",IF(_xlfn.XLOOKUP($B157,Event_and_Consequence!$CL:$CL,Event_and_Consequence!AC:AC,"",0,1)&lt;&gt;"",_xlfn.XLOOKUP($B157,Event_and_Consequence!$CL:$CL,Event_and_Consequence!AC:AC,"",0,1),""))</f>
        <v/>
      </c>
      <c r="S157" s="179" t="str">
        <f>IF($C157="","",IF(_xlfn.XLOOKUP($B157,Event_and_Consequence!$CL:$CL,Event_and_Consequence!AD:AD,"",0,1)&lt;&gt;"",_xlfn.XLOOKUP($B157,Event_and_Consequence!$CL:$CL,Event_and_Consequence!AD:AD,"",0,1),""))</f>
        <v/>
      </c>
      <c r="T157" s="179" t="str">
        <f>IF($C157="","",IF(_xlfn.XLOOKUP($B157,Event_and_Consequence!$CL:$CL,Event_and_Consequence!AE:AE,"",0,1)&lt;&gt;"",_xlfn.XLOOKUP($B157,Event_and_Consequence!$CL:$CL,Event_and_Consequence!AE:AE,"",0,1),""))</f>
        <v/>
      </c>
      <c r="U157" s="179" t="str">
        <f>IF($C157="","",IF(_xlfn.XLOOKUP($B157,Event_and_Consequence!$CL:$CL,Event_and_Consequence!AF:AF,"",0,1)&lt;&gt;"",_xlfn.XLOOKUP($B157,Event_and_Consequence!$CL:$CL,Event_and_Consequence!AF:AF,"",0,1),""))</f>
        <v/>
      </c>
      <c r="V157" s="184"/>
      <c r="W157" s="184"/>
      <c r="X157" s="179" t="str">
        <f>IF($C157="","",IF(_xlfn.XLOOKUP($B157,Event_and_Consequence!$CL:$CL,Event_and_Consequence!AG:AG,"",0,1)&lt;&gt;"",_xlfn.XLOOKUP($B157,Event_and_Consequence!$CL:$CL,Event_and_Consequence!AG:AG,"",0,1),""))</f>
        <v/>
      </c>
      <c r="Y157" s="179" t="str">
        <f>IF($C157="","",IF(_xlfn.XLOOKUP($B157,Event_and_Consequence!$CL:$CL,Event_and_Consequence!AH:AH,"",0,1)&lt;&gt;"",_xlfn.XLOOKUP($B157,Event_and_Consequence!$CL:$CL,Event_and_Consequence!AH:AH,"",0,1),""))</f>
        <v/>
      </c>
      <c r="Z157" s="179" t="str">
        <f>IF($C157="","",IF(_xlfn.XLOOKUP($B157,Event_and_Consequence!$CL:$CL,Event_and_Consequence!AI:AI,"",0,1)&lt;&gt;"",_xlfn.XLOOKUP($B157,Event_and_Consequence!$CL:$CL,Event_and_Consequence!AI:AI,"",0,1),""))</f>
        <v/>
      </c>
      <c r="AA157" s="179" t="str">
        <f>IF($C157="","",IF(_xlfn.XLOOKUP($B157,Event_and_Consequence!$CL:$CL,Event_and_Consequence!AJ:AJ,"",0,1)&lt;&gt;"",_xlfn.XLOOKUP($B157,Event_and_Consequence!$CL:$CL,Event_and_Consequence!AJ:AJ,"",0,1),""))</f>
        <v/>
      </c>
      <c r="AB157" s="184"/>
    </row>
    <row r="158" spans="1:28" s="176" customFormat="1" ht="12" x14ac:dyDescent="0.25">
      <c r="A158" s="188"/>
      <c r="B158" s="188">
        <v>156</v>
      </c>
      <c r="C158" s="178" t="str">
        <f>_xlfn.XLOOKUP($B158,Event_and_Consequence!$CL:$CL,Event_and_Consequence!B:B,"",0,1)</f>
        <v/>
      </c>
      <c r="D158" s="179" t="str">
        <f>IF($C158="","",_xlfn.XLOOKUP(C158,Facility_Information!B:B,Facility_Information!O:O,,0,1))</f>
        <v/>
      </c>
      <c r="E158" s="180" t="str">
        <f>IF($C158="","",_xlfn.XLOOKUP($B158,Event_and_Consequence!$CL:$CL,Event_and_Consequence!G:G,"",0,1))</f>
        <v/>
      </c>
      <c r="F158" s="181" t="str">
        <f>IF($C158="","",_xlfn.XLOOKUP($B158,Event_and_Consequence!$CL:$CL,Event_and_Consequence!H:H,"",0,1))</f>
        <v/>
      </c>
      <c r="G158" s="184"/>
      <c r="H158" s="184"/>
      <c r="I158" s="184"/>
      <c r="J158" s="179" t="str">
        <f>IF($C158="","",_xlfn.XLOOKUP($B158,Event_and_Consequence!$CL:$CL,Event_and_Consequence!I:I,"",0,1))</f>
        <v/>
      </c>
      <c r="K158" s="184"/>
      <c r="L158" s="179" t="str">
        <f>IF($C158="","",IF(_xlfn.XLOOKUP($B158,Event_and_Consequence!$CL:$CL,Event_and_Consequence!Y:Y,"",0,1)&lt;&gt;"",_xlfn.XLOOKUP($B158,Event_and_Consequence!$CL:$CL,Event_and_Consequence!Y:Y,"",0,1),""))</f>
        <v/>
      </c>
      <c r="M158" s="179" t="str">
        <f>IF($C158="","",IF(_xlfn.XLOOKUP($B158,Event_and_Consequence!$CL:$CL,Event_and_Consequence!Z:Z,"",0,1)&lt;&gt;"",_xlfn.XLOOKUP($B158,Event_and_Consequence!$CL:$CL,Event_and_Consequence!Z:Z,"",0,1),""))</f>
        <v/>
      </c>
      <c r="N158" s="179" t="str">
        <f>IF($C158="","",IF(_xlfn.XLOOKUP($B158,Event_and_Consequence!$CL:$CL,Event_and_Consequence!AA:AA,"",0,1)&lt;&gt;"",_xlfn.XLOOKUP($B158,Event_and_Consequence!$CL:$CL,Event_and_Consequence!AA:AA,"",0,1),""))</f>
        <v/>
      </c>
      <c r="O158" s="179" t="str">
        <f>IF($C158="","",IF(_xlfn.XLOOKUP($B158,Event_and_Consequence!$CL:$CL,Event_and_Consequence!AB:AB,"",0,1)&lt;&gt;"",_xlfn.XLOOKUP($B158,Event_and_Consequence!$CL:$CL,Event_and_Consequence!AB:AB,"",0,1),""))</f>
        <v/>
      </c>
      <c r="P158" s="184"/>
      <c r="Q158" s="184"/>
      <c r="R158" s="179" t="str">
        <f>IF($C158="","",IF(_xlfn.XLOOKUP($B158,Event_and_Consequence!$CL:$CL,Event_and_Consequence!AC:AC,"",0,1)&lt;&gt;"",_xlfn.XLOOKUP($B158,Event_and_Consequence!$CL:$CL,Event_and_Consequence!AC:AC,"",0,1),""))</f>
        <v/>
      </c>
      <c r="S158" s="179" t="str">
        <f>IF($C158="","",IF(_xlfn.XLOOKUP($B158,Event_and_Consequence!$CL:$CL,Event_and_Consequence!AD:AD,"",0,1)&lt;&gt;"",_xlfn.XLOOKUP($B158,Event_and_Consequence!$CL:$CL,Event_and_Consequence!AD:AD,"",0,1),""))</f>
        <v/>
      </c>
      <c r="T158" s="179" t="str">
        <f>IF($C158="","",IF(_xlfn.XLOOKUP($B158,Event_and_Consequence!$CL:$CL,Event_and_Consequence!AE:AE,"",0,1)&lt;&gt;"",_xlfn.XLOOKUP($B158,Event_and_Consequence!$CL:$CL,Event_and_Consequence!AE:AE,"",0,1),""))</f>
        <v/>
      </c>
      <c r="U158" s="179" t="str">
        <f>IF($C158="","",IF(_xlfn.XLOOKUP($B158,Event_and_Consequence!$CL:$CL,Event_and_Consequence!AF:AF,"",0,1)&lt;&gt;"",_xlfn.XLOOKUP($B158,Event_and_Consequence!$CL:$CL,Event_and_Consequence!AF:AF,"",0,1),""))</f>
        <v/>
      </c>
      <c r="V158" s="184"/>
      <c r="W158" s="184"/>
      <c r="X158" s="179" t="str">
        <f>IF($C158="","",IF(_xlfn.XLOOKUP($B158,Event_and_Consequence!$CL:$CL,Event_and_Consequence!AG:AG,"",0,1)&lt;&gt;"",_xlfn.XLOOKUP($B158,Event_and_Consequence!$CL:$CL,Event_and_Consequence!AG:AG,"",0,1),""))</f>
        <v/>
      </c>
      <c r="Y158" s="179" t="str">
        <f>IF($C158="","",IF(_xlfn.XLOOKUP($B158,Event_and_Consequence!$CL:$CL,Event_and_Consequence!AH:AH,"",0,1)&lt;&gt;"",_xlfn.XLOOKUP($B158,Event_and_Consequence!$CL:$CL,Event_and_Consequence!AH:AH,"",0,1),""))</f>
        <v/>
      </c>
      <c r="Z158" s="179" t="str">
        <f>IF($C158="","",IF(_xlfn.XLOOKUP($B158,Event_and_Consequence!$CL:$CL,Event_and_Consequence!AI:AI,"",0,1)&lt;&gt;"",_xlfn.XLOOKUP($B158,Event_and_Consequence!$CL:$CL,Event_and_Consequence!AI:AI,"",0,1),""))</f>
        <v/>
      </c>
      <c r="AA158" s="179" t="str">
        <f>IF($C158="","",IF(_xlfn.XLOOKUP($B158,Event_and_Consequence!$CL:$CL,Event_and_Consequence!AJ:AJ,"",0,1)&lt;&gt;"",_xlfn.XLOOKUP($B158,Event_and_Consequence!$CL:$CL,Event_and_Consequence!AJ:AJ,"",0,1),""))</f>
        <v/>
      </c>
      <c r="AB158" s="184"/>
    </row>
    <row r="159" spans="1:28" s="176" customFormat="1" ht="12" x14ac:dyDescent="0.25">
      <c r="A159" s="188"/>
      <c r="B159" s="188">
        <v>157</v>
      </c>
      <c r="C159" s="178" t="str">
        <f>_xlfn.XLOOKUP($B159,Event_and_Consequence!$CL:$CL,Event_and_Consequence!B:B,"",0,1)</f>
        <v/>
      </c>
      <c r="D159" s="179" t="str">
        <f>IF($C159="","",_xlfn.XLOOKUP(C159,Facility_Information!B:B,Facility_Information!O:O,,0,1))</f>
        <v/>
      </c>
      <c r="E159" s="180" t="str">
        <f>IF($C159="","",_xlfn.XLOOKUP($B159,Event_and_Consequence!$CL:$CL,Event_and_Consequence!G:G,"",0,1))</f>
        <v/>
      </c>
      <c r="F159" s="181" t="str">
        <f>IF($C159="","",_xlfn.XLOOKUP($B159,Event_and_Consequence!$CL:$CL,Event_and_Consequence!H:H,"",0,1))</f>
        <v/>
      </c>
      <c r="G159" s="184"/>
      <c r="H159" s="184"/>
      <c r="I159" s="184"/>
      <c r="J159" s="179" t="str">
        <f>IF($C159="","",_xlfn.XLOOKUP($B159,Event_and_Consequence!$CL:$CL,Event_and_Consequence!I:I,"",0,1))</f>
        <v/>
      </c>
      <c r="K159" s="184"/>
      <c r="L159" s="179" t="str">
        <f>IF($C159="","",IF(_xlfn.XLOOKUP($B159,Event_and_Consequence!$CL:$CL,Event_and_Consequence!Y:Y,"",0,1)&lt;&gt;"",_xlfn.XLOOKUP($B159,Event_and_Consequence!$CL:$CL,Event_and_Consequence!Y:Y,"",0,1),""))</f>
        <v/>
      </c>
      <c r="M159" s="179" t="str">
        <f>IF($C159="","",IF(_xlfn.XLOOKUP($B159,Event_and_Consequence!$CL:$CL,Event_and_Consequence!Z:Z,"",0,1)&lt;&gt;"",_xlfn.XLOOKUP($B159,Event_and_Consequence!$CL:$CL,Event_and_Consequence!Z:Z,"",0,1),""))</f>
        <v/>
      </c>
      <c r="N159" s="179" t="str">
        <f>IF($C159="","",IF(_xlfn.XLOOKUP($B159,Event_and_Consequence!$CL:$CL,Event_and_Consequence!AA:AA,"",0,1)&lt;&gt;"",_xlfn.XLOOKUP($B159,Event_and_Consequence!$CL:$CL,Event_and_Consequence!AA:AA,"",0,1),""))</f>
        <v/>
      </c>
      <c r="O159" s="179" t="str">
        <f>IF($C159="","",IF(_xlfn.XLOOKUP($B159,Event_and_Consequence!$CL:$CL,Event_and_Consequence!AB:AB,"",0,1)&lt;&gt;"",_xlfn.XLOOKUP($B159,Event_and_Consequence!$CL:$CL,Event_and_Consequence!AB:AB,"",0,1),""))</f>
        <v/>
      </c>
      <c r="P159" s="184"/>
      <c r="Q159" s="184"/>
      <c r="R159" s="179" t="str">
        <f>IF($C159="","",IF(_xlfn.XLOOKUP($B159,Event_and_Consequence!$CL:$CL,Event_and_Consequence!AC:AC,"",0,1)&lt;&gt;"",_xlfn.XLOOKUP($B159,Event_and_Consequence!$CL:$CL,Event_and_Consequence!AC:AC,"",0,1),""))</f>
        <v/>
      </c>
      <c r="S159" s="179" t="str">
        <f>IF($C159="","",IF(_xlfn.XLOOKUP($B159,Event_and_Consequence!$CL:$CL,Event_and_Consequence!AD:AD,"",0,1)&lt;&gt;"",_xlfn.XLOOKUP($B159,Event_and_Consequence!$CL:$CL,Event_and_Consequence!AD:AD,"",0,1),""))</f>
        <v/>
      </c>
      <c r="T159" s="179" t="str">
        <f>IF($C159="","",IF(_xlfn.XLOOKUP($B159,Event_and_Consequence!$CL:$CL,Event_and_Consequence!AE:AE,"",0,1)&lt;&gt;"",_xlfn.XLOOKUP($B159,Event_and_Consequence!$CL:$CL,Event_and_Consequence!AE:AE,"",0,1),""))</f>
        <v/>
      </c>
      <c r="U159" s="179" t="str">
        <f>IF($C159="","",IF(_xlfn.XLOOKUP($B159,Event_and_Consequence!$CL:$CL,Event_and_Consequence!AF:AF,"",0,1)&lt;&gt;"",_xlfn.XLOOKUP($B159,Event_and_Consequence!$CL:$CL,Event_and_Consequence!AF:AF,"",0,1),""))</f>
        <v/>
      </c>
      <c r="V159" s="184"/>
      <c r="W159" s="184"/>
      <c r="X159" s="179" t="str">
        <f>IF($C159="","",IF(_xlfn.XLOOKUP($B159,Event_and_Consequence!$CL:$CL,Event_and_Consequence!AG:AG,"",0,1)&lt;&gt;"",_xlfn.XLOOKUP($B159,Event_and_Consequence!$CL:$CL,Event_and_Consequence!AG:AG,"",0,1),""))</f>
        <v/>
      </c>
      <c r="Y159" s="179" t="str">
        <f>IF($C159="","",IF(_xlfn.XLOOKUP($B159,Event_and_Consequence!$CL:$CL,Event_and_Consequence!AH:AH,"",0,1)&lt;&gt;"",_xlfn.XLOOKUP($B159,Event_and_Consequence!$CL:$CL,Event_and_Consequence!AH:AH,"",0,1),""))</f>
        <v/>
      </c>
      <c r="Z159" s="179" t="str">
        <f>IF($C159="","",IF(_xlfn.XLOOKUP($B159,Event_and_Consequence!$CL:$CL,Event_and_Consequence!AI:AI,"",0,1)&lt;&gt;"",_xlfn.XLOOKUP($B159,Event_and_Consequence!$CL:$CL,Event_and_Consequence!AI:AI,"",0,1),""))</f>
        <v/>
      </c>
      <c r="AA159" s="179" t="str">
        <f>IF($C159="","",IF(_xlfn.XLOOKUP($B159,Event_and_Consequence!$CL:$CL,Event_and_Consequence!AJ:AJ,"",0,1)&lt;&gt;"",_xlfn.XLOOKUP($B159,Event_and_Consequence!$CL:$CL,Event_and_Consequence!AJ:AJ,"",0,1),""))</f>
        <v/>
      </c>
      <c r="AB159" s="184"/>
    </row>
    <row r="160" spans="1:28" s="176" customFormat="1" ht="12" x14ac:dyDescent="0.25">
      <c r="A160" s="188"/>
      <c r="B160" s="188">
        <v>158</v>
      </c>
      <c r="C160" s="178" t="str">
        <f>_xlfn.XLOOKUP($B160,Event_and_Consequence!$CL:$CL,Event_and_Consequence!B:B,"",0,1)</f>
        <v/>
      </c>
      <c r="D160" s="179" t="str">
        <f>IF($C160="","",_xlfn.XLOOKUP(C160,Facility_Information!B:B,Facility_Information!O:O,,0,1))</f>
        <v/>
      </c>
      <c r="E160" s="180" t="str">
        <f>IF($C160="","",_xlfn.XLOOKUP($B160,Event_and_Consequence!$CL:$CL,Event_and_Consequence!G:G,"",0,1))</f>
        <v/>
      </c>
      <c r="F160" s="181" t="str">
        <f>IF($C160="","",_xlfn.XLOOKUP($B160,Event_and_Consequence!$CL:$CL,Event_and_Consequence!H:H,"",0,1))</f>
        <v/>
      </c>
      <c r="G160" s="184"/>
      <c r="H160" s="184"/>
      <c r="I160" s="184"/>
      <c r="J160" s="179" t="str">
        <f>IF($C160="","",_xlfn.XLOOKUP($B160,Event_and_Consequence!$CL:$CL,Event_and_Consequence!I:I,"",0,1))</f>
        <v/>
      </c>
      <c r="K160" s="184"/>
      <c r="L160" s="179" t="str">
        <f>IF($C160="","",IF(_xlfn.XLOOKUP($B160,Event_and_Consequence!$CL:$CL,Event_and_Consequence!Y:Y,"",0,1)&lt;&gt;"",_xlfn.XLOOKUP($B160,Event_and_Consequence!$CL:$CL,Event_and_Consequence!Y:Y,"",0,1),""))</f>
        <v/>
      </c>
      <c r="M160" s="179" t="str">
        <f>IF($C160="","",IF(_xlfn.XLOOKUP($B160,Event_and_Consequence!$CL:$CL,Event_and_Consequence!Z:Z,"",0,1)&lt;&gt;"",_xlfn.XLOOKUP($B160,Event_and_Consequence!$CL:$CL,Event_and_Consequence!Z:Z,"",0,1),""))</f>
        <v/>
      </c>
      <c r="N160" s="179" t="str">
        <f>IF($C160="","",IF(_xlfn.XLOOKUP($B160,Event_and_Consequence!$CL:$CL,Event_and_Consequence!AA:AA,"",0,1)&lt;&gt;"",_xlfn.XLOOKUP($B160,Event_and_Consequence!$CL:$CL,Event_and_Consequence!AA:AA,"",0,1),""))</f>
        <v/>
      </c>
      <c r="O160" s="179" t="str">
        <f>IF($C160="","",IF(_xlfn.XLOOKUP($B160,Event_and_Consequence!$CL:$CL,Event_and_Consequence!AB:AB,"",0,1)&lt;&gt;"",_xlfn.XLOOKUP($B160,Event_and_Consequence!$CL:$CL,Event_and_Consequence!AB:AB,"",0,1),""))</f>
        <v/>
      </c>
      <c r="P160" s="184"/>
      <c r="Q160" s="184"/>
      <c r="R160" s="179" t="str">
        <f>IF($C160="","",IF(_xlfn.XLOOKUP($B160,Event_and_Consequence!$CL:$CL,Event_and_Consequence!AC:AC,"",0,1)&lt;&gt;"",_xlfn.XLOOKUP($B160,Event_and_Consequence!$CL:$CL,Event_and_Consequence!AC:AC,"",0,1),""))</f>
        <v/>
      </c>
      <c r="S160" s="179" t="str">
        <f>IF($C160="","",IF(_xlfn.XLOOKUP($B160,Event_and_Consequence!$CL:$CL,Event_and_Consequence!AD:AD,"",0,1)&lt;&gt;"",_xlfn.XLOOKUP($B160,Event_and_Consequence!$CL:$CL,Event_and_Consequence!AD:AD,"",0,1),""))</f>
        <v/>
      </c>
      <c r="T160" s="179" t="str">
        <f>IF($C160="","",IF(_xlfn.XLOOKUP($B160,Event_and_Consequence!$CL:$CL,Event_and_Consequence!AE:AE,"",0,1)&lt;&gt;"",_xlfn.XLOOKUP($B160,Event_and_Consequence!$CL:$CL,Event_and_Consequence!AE:AE,"",0,1),""))</f>
        <v/>
      </c>
      <c r="U160" s="179" t="str">
        <f>IF($C160="","",IF(_xlfn.XLOOKUP($B160,Event_and_Consequence!$CL:$CL,Event_and_Consequence!AF:AF,"",0,1)&lt;&gt;"",_xlfn.XLOOKUP($B160,Event_and_Consequence!$CL:$CL,Event_and_Consequence!AF:AF,"",0,1),""))</f>
        <v/>
      </c>
      <c r="V160" s="184"/>
      <c r="W160" s="184"/>
      <c r="X160" s="179" t="str">
        <f>IF($C160="","",IF(_xlfn.XLOOKUP($B160,Event_and_Consequence!$CL:$CL,Event_and_Consequence!AG:AG,"",0,1)&lt;&gt;"",_xlfn.XLOOKUP($B160,Event_and_Consequence!$CL:$CL,Event_and_Consequence!AG:AG,"",0,1),""))</f>
        <v/>
      </c>
      <c r="Y160" s="179" t="str">
        <f>IF($C160="","",IF(_xlfn.XLOOKUP($B160,Event_and_Consequence!$CL:$CL,Event_and_Consequence!AH:AH,"",0,1)&lt;&gt;"",_xlfn.XLOOKUP($B160,Event_and_Consequence!$CL:$CL,Event_and_Consequence!AH:AH,"",0,1),""))</f>
        <v/>
      </c>
      <c r="Z160" s="179" t="str">
        <f>IF($C160="","",IF(_xlfn.XLOOKUP($B160,Event_and_Consequence!$CL:$CL,Event_and_Consequence!AI:AI,"",0,1)&lt;&gt;"",_xlfn.XLOOKUP($B160,Event_and_Consequence!$CL:$CL,Event_and_Consequence!AI:AI,"",0,1),""))</f>
        <v/>
      </c>
      <c r="AA160" s="179" t="str">
        <f>IF($C160="","",IF(_xlfn.XLOOKUP($B160,Event_and_Consequence!$CL:$CL,Event_and_Consequence!AJ:AJ,"",0,1)&lt;&gt;"",_xlfn.XLOOKUP($B160,Event_and_Consequence!$CL:$CL,Event_and_Consequence!AJ:AJ,"",0,1),""))</f>
        <v/>
      </c>
      <c r="AB160" s="184"/>
    </row>
    <row r="161" spans="1:28" s="176" customFormat="1" ht="12" x14ac:dyDescent="0.25">
      <c r="A161" s="188"/>
      <c r="B161" s="188">
        <v>159</v>
      </c>
      <c r="C161" s="178" t="str">
        <f>_xlfn.XLOOKUP($B161,Event_and_Consequence!$CL:$CL,Event_and_Consequence!B:B,"",0,1)</f>
        <v/>
      </c>
      <c r="D161" s="179" t="str">
        <f>IF($C161="","",_xlfn.XLOOKUP(C161,Facility_Information!B:B,Facility_Information!O:O,,0,1))</f>
        <v/>
      </c>
      <c r="E161" s="180" t="str">
        <f>IF($C161="","",_xlfn.XLOOKUP($B161,Event_and_Consequence!$CL:$CL,Event_and_Consequence!G:G,"",0,1))</f>
        <v/>
      </c>
      <c r="F161" s="181" t="str">
        <f>IF($C161="","",_xlfn.XLOOKUP($B161,Event_and_Consequence!$CL:$CL,Event_and_Consequence!H:H,"",0,1))</f>
        <v/>
      </c>
      <c r="G161" s="184"/>
      <c r="H161" s="184"/>
      <c r="I161" s="184"/>
      <c r="J161" s="179" t="str">
        <f>IF($C161="","",_xlfn.XLOOKUP($B161,Event_and_Consequence!$CL:$CL,Event_and_Consequence!I:I,"",0,1))</f>
        <v/>
      </c>
      <c r="K161" s="184"/>
      <c r="L161" s="179" t="str">
        <f>IF($C161="","",IF(_xlfn.XLOOKUP($B161,Event_and_Consequence!$CL:$CL,Event_and_Consequence!Y:Y,"",0,1)&lt;&gt;"",_xlfn.XLOOKUP($B161,Event_and_Consequence!$CL:$CL,Event_and_Consequence!Y:Y,"",0,1),""))</f>
        <v/>
      </c>
      <c r="M161" s="179" t="str">
        <f>IF($C161="","",IF(_xlfn.XLOOKUP($B161,Event_and_Consequence!$CL:$CL,Event_and_Consequence!Z:Z,"",0,1)&lt;&gt;"",_xlfn.XLOOKUP($B161,Event_and_Consequence!$CL:$CL,Event_and_Consequence!Z:Z,"",0,1),""))</f>
        <v/>
      </c>
      <c r="N161" s="179" t="str">
        <f>IF($C161="","",IF(_xlfn.XLOOKUP($B161,Event_and_Consequence!$CL:$CL,Event_and_Consequence!AA:AA,"",0,1)&lt;&gt;"",_xlfn.XLOOKUP($B161,Event_and_Consequence!$CL:$CL,Event_and_Consequence!AA:AA,"",0,1),""))</f>
        <v/>
      </c>
      <c r="O161" s="179" t="str">
        <f>IF($C161="","",IF(_xlfn.XLOOKUP($B161,Event_and_Consequence!$CL:$CL,Event_and_Consequence!AB:AB,"",0,1)&lt;&gt;"",_xlfn.XLOOKUP($B161,Event_and_Consequence!$CL:$CL,Event_and_Consequence!AB:AB,"",0,1),""))</f>
        <v/>
      </c>
      <c r="P161" s="184"/>
      <c r="Q161" s="184"/>
      <c r="R161" s="179" t="str">
        <f>IF($C161="","",IF(_xlfn.XLOOKUP($B161,Event_and_Consequence!$CL:$CL,Event_and_Consequence!AC:AC,"",0,1)&lt;&gt;"",_xlfn.XLOOKUP($B161,Event_and_Consequence!$CL:$CL,Event_and_Consequence!AC:AC,"",0,1),""))</f>
        <v/>
      </c>
      <c r="S161" s="179" t="str">
        <f>IF($C161="","",IF(_xlfn.XLOOKUP($B161,Event_and_Consequence!$CL:$CL,Event_and_Consequence!AD:AD,"",0,1)&lt;&gt;"",_xlfn.XLOOKUP($B161,Event_and_Consequence!$CL:$CL,Event_and_Consequence!AD:AD,"",0,1),""))</f>
        <v/>
      </c>
      <c r="T161" s="179" t="str">
        <f>IF($C161="","",IF(_xlfn.XLOOKUP($B161,Event_and_Consequence!$CL:$CL,Event_and_Consequence!AE:AE,"",0,1)&lt;&gt;"",_xlfn.XLOOKUP($B161,Event_and_Consequence!$CL:$CL,Event_and_Consequence!AE:AE,"",0,1),""))</f>
        <v/>
      </c>
      <c r="U161" s="179" t="str">
        <f>IF($C161="","",IF(_xlfn.XLOOKUP($B161,Event_and_Consequence!$CL:$CL,Event_and_Consequence!AF:AF,"",0,1)&lt;&gt;"",_xlfn.XLOOKUP($B161,Event_and_Consequence!$CL:$CL,Event_and_Consequence!AF:AF,"",0,1),""))</f>
        <v/>
      </c>
      <c r="V161" s="184"/>
      <c r="W161" s="184"/>
      <c r="X161" s="179" t="str">
        <f>IF($C161="","",IF(_xlfn.XLOOKUP($B161,Event_and_Consequence!$CL:$CL,Event_and_Consequence!AG:AG,"",0,1)&lt;&gt;"",_xlfn.XLOOKUP($B161,Event_and_Consequence!$CL:$CL,Event_and_Consequence!AG:AG,"",0,1),""))</f>
        <v/>
      </c>
      <c r="Y161" s="179" t="str">
        <f>IF($C161="","",IF(_xlfn.XLOOKUP($B161,Event_and_Consequence!$CL:$CL,Event_and_Consequence!AH:AH,"",0,1)&lt;&gt;"",_xlfn.XLOOKUP($B161,Event_and_Consequence!$CL:$CL,Event_and_Consequence!AH:AH,"",0,1),""))</f>
        <v/>
      </c>
      <c r="Z161" s="179" t="str">
        <f>IF($C161="","",IF(_xlfn.XLOOKUP($B161,Event_and_Consequence!$CL:$CL,Event_and_Consequence!AI:AI,"",0,1)&lt;&gt;"",_xlfn.XLOOKUP($B161,Event_and_Consequence!$CL:$CL,Event_and_Consequence!AI:AI,"",0,1),""))</f>
        <v/>
      </c>
      <c r="AA161" s="179" t="str">
        <f>IF($C161="","",IF(_xlfn.XLOOKUP($B161,Event_and_Consequence!$CL:$CL,Event_and_Consequence!AJ:AJ,"",0,1)&lt;&gt;"",_xlfn.XLOOKUP($B161,Event_and_Consequence!$CL:$CL,Event_and_Consequence!AJ:AJ,"",0,1),""))</f>
        <v/>
      </c>
      <c r="AB161" s="184"/>
    </row>
    <row r="162" spans="1:28" s="176" customFormat="1" ht="12" x14ac:dyDescent="0.25">
      <c r="A162" s="188"/>
      <c r="B162" s="188">
        <v>160</v>
      </c>
      <c r="C162" s="178" t="str">
        <f>_xlfn.XLOOKUP($B162,Event_and_Consequence!$CL:$CL,Event_and_Consequence!B:B,"",0,1)</f>
        <v/>
      </c>
      <c r="D162" s="179" t="str">
        <f>IF($C162="","",_xlfn.XLOOKUP(C162,Facility_Information!B:B,Facility_Information!O:O,,0,1))</f>
        <v/>
      </c>
      <c r="E162" s="180" t="str">
        <f>IF($C162="","",_xlfn.XLOOKUP($B162,Event_and_Consequence!$CL:$CL,Event_and_Consequence!G:G,"",0,1))</f>
        <v/>
      </c>
      <c r="F162" s="181" t="str">
        <f>IF($C162="","",_xlfn.XLOOKUP($B162,Event_and_Consequence!$CL:$CL,Event_and_Consequence!H:H,"",0,1))</f>
        <v/>
      </c>
      <c r="G162" s="184"/>
      <c r="H162" s="184"/>
      <c r="I162" s="184"/>
      <c r="J162" s="179" t="str">
        <f>IF($C162="","",_xlfn.XLOOKUP($B162,Event_and_Consequence!$CL:$CL,Event_and_Consequence!I:I,"",0,1))</f>
        <v/>
      </c>
      <c r="K162" s="184"/>
      <c r="L162" s="179" t="str">
        <f>IF($C162="","",IF(_xlfn.XLOOKUP($B162,Event_and_Consequence!$CL:$CL,Event_and_Consequence!Y:Y,"",0,1)&lt;&gt;"",_xlfn.XLOOKUP($B162,Event_and_Consequence!$CL:$CL,Event_and_Consequence!Y:Y,"",0,1),""))</f>
        <v/>
      </c>
      <c r="M162" s="179" t="str">
        <f>IF($C162="","",IF(_xlfn.XLOOKUP($B162,Event_and_Consequence!$CL:$CL,Event_and_Consequence!Z:Z,"",0,1)&lt;&gt;"",_xlfn.XLOOKUP($B162,Event_and_Consequence!$CL:$CL,Event_and_Consequence!Z:Z,"",0,1),""))</f>
        <v/>
      </c>
      <c r="N162" s="179" t="str">
        <f>IF($C162="","",IF(_xlfn.XLOOKUP($B162,Event_and_Consequence!$CL:$CL,Event_and_Consequence!AA:AA,"",0,1)&lt;&gt;"",_xlfn.XLOOKUP($B162,Event_and_Consequence!$CL:$CL,Event_and_Consequence!AA:AA,"",0,1),""))</f>
        <v/>
      </c>
      <c r="O162" s="179" t="str">
        <f>IF($C162="","",IF(_xlfn.XLOOKUP($B162,Event_and_Consequence!$CL:$CL,Event_and_Consequence!AB:AB,"",0,1)&lt;&gt;"",_xlfn.XLOOKUP($B162,Event_and_Consequence!$CL:$CL,Event_and_Consequence!AB:AB,"",0,1),""))</f>
        <v/>
      </c>
      <c r="P162" s="184"/>
      <c r="Q162" s="184"/>
      <c r="R162" s="179" t="str">
        <f>IF($C162="","",IF(_xlfn.XLOOKUP($B162,Event_and_Consequence!$CL:$CL,Event_and_Consequence!AC:AC,"",0,1)&lt;&gt;"",_xlfn.XLOOKUP($B162,Event_and_Consequence!$CL:$CL,Event_and_Consequence!AC:AC,"",0,1),""))</f>
        <v/>
      </c>
      <c r="S162" s="179" t="str">
        <f>IF($C162="","",IF(_xlfn.XLOOKUP($B162,Event_and_Consequence!$CL:$CL,Event_and_Consequence!AD:AD,"",0,1)&lt;&gt;"",_xlfn.XLOOKUP($B162,Event_and_Consequence!$CL:$CL,Event_and_Consequence!AD:AD,"",0,1),""))</f>
        <v/>
      </c>
      <c r="T162" s="179" t="str">
        <f>IF($C162="","",IF(_xlfn.XLOOKUP($B162,Event_and_Consequence!$CL:$CL,Event_and_Consequence!AE:AE,"",0,1)&lt;&gt;"",_xlfn.XLOOKUP($B162,Event_and_Consequence!$CL:$CL,Event_and_Consequence!AE:AE,"",0,1),""))</f>
        <v/>
      </c>
      <c r="U162" s="179" t="str">
        <f>IF($C162="","",IF(_xlfn.XLOOKUP($B162,Event_and_Consequence!$CL:$CL,Event_and_Consequence!AF:AF,"",0,1)&lt;&gt;"",_xlfn.XLOOKUP($B162,Event_and_Consequence!$CL:$CL,Event_and_Consequence!AF:AF,"",0,1),""))</f>
        <v/>
      </c>
      <c r="V162" s="184"/>
      <c r="W162" s="184"/>
      <c r="X162" s="179" t="str">
        <f>IF($C162="","",IF(_xlfn.XLOOKUP($B162,Event_and_Consequence!$CL:$CL,Event_and_Consequence!AG:AG,"",0,1)&lt;&gt;"",_xlfn.XLOOKUP($B162,Event_and_Consequence!$CL:$CL,Event_and_Consequence!AG:AG,"",0,1),""))</f>
        <v/>
      </c>
      <c r="Y162" s="179" t="str">
        <f>IF($C162="","",IF(_xlfn.XLOOKUP($B162,Event_and_Consequence!$CL:$CL,Event_and_Consequence!AH:AH,"",0,1)&lt;&gt;"",_xlfn.XLOOKUP($B162,Event_and_Consequence!$CL:$CL,Event_and_Consequence!AH:AH,"",0,1),""))</f>
        <v/>
      </c>
      <c r="Z162" s="179" t="str">
        <f>IF($C162="","",IF(_xlfn.XLOOKUP($B162,Event_and_Consequence!$CL:$CL,Event_and_Consequence!AI:AI,"",0,1)&lt;&gt;"",_xlfn.XLOOKUP($B162,Event_and_Consequence!$CL:$CL,Event_and_Consequence!AI:AI,"",0,1),""))</f>
        <v/>
      </c>
      <c r="AA162" s="179" t="str">
        <f>IF($C162="","",IF(_xlfn.XLOOKUP($B162,Event_and_Consequence!$CL:$CL,Event_and_Consequence!AJ:AJ,"",0,1)&lt;&gt;"",_xlfn.XLOOKUP($B162,Event_and_Consequence!$CL:$CL,Event_and_Consequence!AJ:AJ,"",0,1),""))</f>
        <v/>
      </c>
      <c r="AB162" s="184"/>
    </row>
    <row r="163" spans="1:28" s="176" customFormat="1" ht="12" x14ac:dyDescent="0.25">
      <c r="A163" s="188"/>
      <c r="B163" s="188">
        <v>161</v>
      </c>
      <c r="C163" s="178" t="str">
        <f>_xlfn.XLOOKUP($B163,Event_and_Consequence!$CL:$CL,Event_and_Consequence!B:B,"",0,1)</f>
        <v/>
      </c>
      <c r="D163" s="179" t="str">
        <f>IF($C163="","",_xlfn.XLOOKUP(C163,Facility_Information!B:B,Facility_Information!O:O,,0,1))</f>
        <v/>
      </c>
      <c r="E163" s="180" t="str">
        <f>IF($C163="","",_xlfn.XLOOKUP($B163,Event_and_Consequence!$CL:$CL,Event_and_Consequence!G:G,"",0,1))</f>
        <v/>
      </c>
      <c r="F163" s="181" t="str">
        <f>IF($C163="","",_xlfn.XLOOKUP($B163,Event_and_Consequence!$CL:$CL,Event_and_Consequence!H:H,"",0,1))</f>
        <v/>
      </c>
      <c r="G163" s="184"/>
      <c r="H163" s="184"/>
      <c r="I163" s="184"/>
      <c r="J163" s="179" t="str">
        <f>IF($C163="","",_xlfn.XLOOKUP($B163,Event_and_Consequence!$CL:$CL,Event_and_Consequence!I:I,"",0,1))</f>
        <v/>
      </c>
      <c r="K163" s="184"/>
      <c r="L163" s="179" t="str">
        <f>IF($C163="","",IF(_xlfn.XLOOKUP($B163,Event_and_Consequence!$CL:$CL,Event_and_Consequence!Y:Y,"",0,1)&lt;&gt;"",_xlfn.XLOOKUP($B163,Event_and_Consequence!$CL:$CL,Event_and_Consequence!Y:Y,"",0,1),""))</f>
        <v/>
      </c>
      <c r="M163" s="179" t="str">
        <f>IF($C163="","",IF(_xlfn.XLOOKUP($B163,Event_and_Consequence!$CL:$CL,Event_and_Consequence!Z:Z,"",0,1)&lt;&gt;"",_xlfn.XLOOKUP($B163,Event_and_Consequence!$CL:$CL,Event_and_Consequence!Z:Z,"",0,1),""))</f>
        <v/>
      </c>
      <c r="N163" s="179" t="str">
        <f>IF($C163="","",IF(_xlfn.XLOOKUP($B163,Event_and_Consequence!$CL:$CL,Event_and_Consequence!AA:AA,"",0,1)&lt;&gt;"",_xlfn.XLOOKUP($B163,Event_and_Consequence!$CL:$CL,Event_and_Consequence!AA:AA,"",0,1),""))</f>
        <v/>
      </c>
      <c r="O163" s="179" t="str">
        <f>IF($C163="","",IF(_xlfn.XLOOKUP($B163,Event_and_Consequence!$CL:$CL,Event_and_Consequence!AB:AB,"",0,1)&lt;&gt;"",_xlfn.XLOOKUP($B163,Event_and_Consequence!$CL:$CL,Event_and_Consequence!AB:AB,"",0,1),""))</f>
        <v/>
      </c>
      <c r="P163" s="184"/>
      <c r="Q163" s="184"/>
      <c r="R163" s="179" t="str">
        <f>IF($C163="","",IF(_xlfn.XLOOKUP($B163,Event_and_Consequence!$CL:$CL,Event_and_Consequence!AC:AC,"",0,1)&lt;&gt;"",_xlfn.XLOOKUP($B163,Event_and_Consequence!$CL:$CL,Event_and_Consequence!AC:AC,"",0,1),""))</f>
        <v/>
      </c>
      <c r="S163" s="179" t="str">
        <f>IF($C163="","",IF(_xlfn.XLOOKUP($B163,Event_and_Consequence!$CL:$CL,Event_and_Consequence!AD:AD,"",0,1)&lt;&gt;"",_xlfn.XLOOKUP($B163,Event_and_Consequence!$CL:$CL,Event_and_Consequence!AD:AD,"",0,1),""))</f>
        <v/>
      </c>
      <c r="T163" s="179" t="str">
        <f>IF($C163="","",IF(_xlfn.XLOOKUP($B163,Event_and_Consequence!$CL:$CL,Event_and_Consequence!AE:AE,"",0,1)&lt;&gt;"",_xlfn.XLOOKUP($B163,Event_and_Consequence!$CL:$CL,Event_and_Consequence!AE:AE,"",0,1),""))</f>
        <v/>
      </c>
      <c r="U163" s="179" t="str">
        <f>IF($C163="","",IF(_xlfn.XLOOKUP($B163,Event_and_Consequence!$CL:$CL,Event_and_Consequence!AF:AF,"",0,1)&lt;&gt;"",_xlfn.XLOOKUP($B163,Event_and_Consequence!$CL:$CL,Event_and_Consequence!AF:AF,"",0,1),""))</f>
        <v/>
      </c>
      <c r="V163" s="184"/>
      <c r="W163" s="184"/>
      <c r="X163" s="179" t="str">
        <f>IF($C163="","",IF(_xlfn.XLOOKUP($B163,Event_and_Consequence!$CL:$CL,Event_and_Consequence!AG:AG,"",0,1)&lt;&gt;"",_xlfn.XLOOKUP($B163,Event_and_Consequence!$CL:$CL,Event_and_Consequence!AG:AG,"",0,1),""))</f>
        <v/>
      </c>
      <c r="Y163" s="179" t="str">
        <f>IF($C163="","",IF(_xlfn.XLOOKUP($B163,Event_and_Consequence!$CL:$CL,Event_and_Consequence!AH:AH,"",0,1)&lt;&gt;"",_xlfn.XLOOKUP($B163,Event_and_Consequence!$CL:$CL,Event_and_Consequence!AH:AH,"",0,1),""))</f>
        <v/>
      </c>
      <c r="Z163" s="179" t="str">
        <f>IF($C163="","",IF(_xlfn.XLOOKUP($B163,Event_and_Consequence!$CL:$CL,Event_and_Consequence!AI:AI,"",0,1)&lt;&gt;"",_xlfn.XLOOKUP($B163,Event_and_Consequence!$CL:$CL,Event_and_Consequence!AI:AI,"",0,1),""))</f>
        <v/>
      </c>
      <c r="AA163" s="179" t="str">
        <f>IF($C163="","",IF(_xlfn.XLOOKUP($B163,Event_and_Consequence!$CL:$CL,Event_and_Consequence!AJ:AJ,"",0,1)&lt;&gt;"",_xlfn.XLOOKUP($B163,Event_and_Consequence!$CL:$CL,Event_and_Consequence!AJ:AJ,"",0,1),""))</f>
        <v/>
      </c>
      <c r="AB163" s="184"/>
    </row>
    <row r="164" spans="1:28" s="176" customFormat="1" ht="12" x14ac:dyDescent="0.25">
      <c r="A164" s="188"/>
      <c r="B164" s="188">
        <v>162</v>
      </c>
      <c r="C164" s="178" t="str">
        <f>_xlfn.XLOOKUP($B164,Event_and_Consequence!$CL:$CL,Event_and_Consequence!B:B,"",0,1)</f>
        <v/>
      </c>
      <c r="D164" s="179" t="str">
        <f>IF($C164="","",_xlfn.XLOOKUP(C164,Facility_Information!B:B,Facility_Information!O:O,,0,1))</f>
        <v/>
      </c>
      <c r="E164" s="180" t="str">
        <f>IF($C164="","",_xlfn.XLOOKUP($B164,Event_and_Consequence!$CL:$CL,Event_and_Consequence!G:G,"",0,1))</f>
        <v/>
      </c>
      <c r="F164" s="181" t="str">
        <f>IF($C164="","",_xlfn.XLOOKUP($B164,Event_and_Consequence!$CL:$CL,Event_and_Consequence!H:H,"",0,1))</f>
        <v/>
      </c>
      <c r="G164" s="184"/>
      <c r="H164" s="184"/>
      <c r="I164" s="184"/>
      <c r="J164" s="179" t="str">
        <f>IF($C164="","",_xlfn.XLOOKUP($B164,Event_and_Consequence!$CL:$CL,Event_and_Consequence!I:I,"",0,1))</f>
        <v/>
      </c>
      <c r="K164" s="184"/>
      <c r="L164" s="179" t="str">
        <f>IF($C164="","",IF(_xlfn.XLOOKUP($B164,Event_and_Consequence!$CL:$CL,Event_and_Consequence!Y:Y,"",0,1)&lt;&gt;"",_xlfn.XLOOKUP($B164,Event_and_Consequence!$CL:$CL,Event_and_Consequence!Y:Y,"",0,1),""))</f>
        <v/>
      </c>
      <c r="M164" s="179" t="str">
        <f>IF($C164="","",IF(_xlfn.XLOOKUP($B164,Event_and_Consequence!$CL:$CL,Event_and_Consequence!Z:Z,"",0,1)&lt;&gt;"",_xlfn.XLOOKUP($B164,Event_and_Consequence!$CL:$CL,Event_and_Consequence!Z:Z,"",0,1),""))</f>
        <v/>
      </c>
      <c r="N164" s="179" t="str">
        <f>IF($C164="","",IF(_xlfn.XLOOKUP($B164,Event_and_Consequence!$CL:$CL,Event_and_Consequence!AA:AA,"",0,1)&lt;&gt;"",_xlfn.XLOOKUP($B164,Event_and_Consequence!$CL:$CL,Event_and_Consequence!AA:AA,"",0,1),""))</f>
        <v/>
      </c>
      <c r="O164" s="179" t="str">
        <f>IF($C164="","",IF(_xlfn.XLOOKUP($B164,Event_and_Consequence!$CL:$CL,Event_and_Consequence!AB:AB,"",0,1)&lt;&gt;"",_xlfn.XLOOKUP($B164,Event_and_Consequence!$CL:$CL,Event_and_Consequence!AB:AB,"",0,1),""))</f>
        <v/>
      </c>
      <c r="P164" s="184"/>
      <c r="Q164" s="184"/>
      <c r="R164" s="179" t="str">
        <f>IF($C164="","",IF(_xlfn.XLOOKUP($B164,Event_and_Consequence!$CL:$CL,Event_and_Consequence!AC:AC,"",0,1)&lt;&gt;"",_xlfn.XLOOKUP($B164,Event_and_Consequence!$CL:$CL,Event_and_Consequence!AC:AC,"",0,1),""))</f>
        <v/>
      </c>
      <c r="S164" s="179" t="str">
        <f>IF($C164="","",IF(_xlfn.XLOOKUP($B164,Event_and_Consequence!$CL:$CL,Event_and_Consequence!AD:AD,"",0,1)&lt;&gt;"",_xlfn.XLOOKUP($B164,Event_and_Consequence!$CL:$CL,Event_and_Consequence!AD:AD,"",0,1),""))</f>
        <v/>
      </c>
      <c r="T164" s="179" t="str">
        <f>IF($C164="","",IF(_xlfn.XLOOKUP($B164,Event_and_Consequence!$CL:$CL,Event_and_Consequence!AE:AE,"",0,1)&lt;&gt;"",_xlfn.XLOOKUP($B164,Event_and_Consequence!$CL:$CL,Event_and_Consequence!AE:AE,"",0,1),""))</f>
        <v/>
      </c>
      <c r="U164" s="179" t="str">
        <f>IF($C164="","",IF(_xlfn.XLOOKUP($B164,Event_and_Consequence!$CL:$CL,Event_and_Consequence!AF:AF,"",0,1)&lt;&gt;"",_xlfn.XLOOKUP($B164,Event_and_Consequence!$CL:$CL,Event_and_Consequence!AF:AF,"",0,1),""))</f>
        <v/>
      </c>
      <c r="V164" s="184"/>
      <c r="W164" s="184"/>
      <c r="X164" s="179" t="str">
        <f>IF($C164="","",IF(_xlfn.XLOOKUP($B164,Event_and_Consequence!$CL:$CL,Event_and_Consequence!AG:AG,"",0,1)&lt;&gt;"",_xlfn.XLOOKUP($B164,Event_and_Consequence!$CL:$CL,Event_and_Consequence!AG:AG,"",0,1),""))</f>
        <v/>
      </c>
      <c r="Y164" s="179" t="str">
        <f>IF($C164="","",IF(_xlfn.XLOOKUP($B164,Event_and_Consequence!$CL:$CL,Event_and_Consequence!AH:AH,"",0,1)&lt;&gt;"",_xlfn.XLOOKUP($B164,Event_and_Consequence!$CL:$CL,Event_and_Consequence!AH:AH,"",0,1),""))</f>
        <v/>
      </c>
      <c r="Z164" s="179" t="str">
        <f>IF($C164="","",IF(_xlfn.XLOOKUP($B164,Event_and_Consequence!$CL:$CL,Event_and_Consequence!AI:AI,"",0,1)&lt;&gt;"",_xlfn.XLOOKUP($B164,Event_and_Consequence!$CL:$CL,Event_and_Consequence!AI:AI,"",0,1),""))</f>
        <v/>
      </c>
      <c r="AA164" s="179" t="str">
        <f>IF($C164="","",IF(_xlfn.XLOOKUP($B164,Event_and_Consequence!$CL:$CL,Event_and_Consequence!AJ:AJ,"",0,1)&lt;&gt;"",_xlfn.XLOOKUP($B164,Event_and_Consequence!$CL:$CL,Event_and_Consequence!AJ:AJ,"",0,1),""))</f>
        <v/>
      </c>
      <c r="AB164" s="184"/>
    </row>
    <row r="165" spans="1:28" s="176" customFormat="1" ht="12" x14ac:dyDescent="0.25">
      <c r="A165" s="188"/>
      <c r="B165" s="188">
        <v>163</v>
      </c>
      <c r="C165" s="178" t="str">
        <f>_xlfn.XLOOKUP($B165,Event_and_Consequence!$CL:$CL,Event_and_Consequence!B:B,"",0,1)</f>
        <v/>
      </c>
      <c r="D165" s="179" t="str">
        <f>IF($C165="","",_xlfn.XLOOKUP(C165,Facility_Information!B:B,Facility_Information!O:O,,0,1))</f>
        <v/>
      </c>
      <c r="E165" s="180" t="str">
        <f>IF($C165="","",_xlfn.XLOOKUP($B165,Event_and_Consequence!$CL:$CL,Event_and_Consequence!G:G,"",0,1))</f>
        <v/>
      </c>
      <c r="F165" s="181" t="str">
        <f>IF($C165="","",_xlfn.XLOOKUP($B165,Event_and_Consequence!$CL:$CL,Event_and_Consequence!H:H,"",0,1))</f>
        <v/>
      </c>
      <c r="G165" s="184"/>
      <c r="H165" s="184"/>
      <c r="I165" s="184"/>
      <c r="J165" s="179" t="str">
        <f>IF($C165="","",_xlfn.XLOOKUP($B165,Event_and_Consequence!$CL:$CL,Event_and_Consequence!I:I,"",0,1))</f>
        <v/>
      </c>
      <c r="K165" s="184"/>
      <c r="L165" s="179" t="str">
        <f>IF($C165="","",IF(_xlfn.XLOOKUP($B165,Event_and_Consequence!$CL:$CL,Event_and_Consequence!Y:Y,"",0,1)&lt;&gt;"",_xlfn.XLOOKUP($B165,Event_and_Consequence!$CL:$CL,Event_and_Consequence!Y:Y,"",0,1),""))</f>
        <v/>
      </c>
      <c r="M165" s="179" t="str">
        <f>IF($C165="","",IF(_xlfn.XLOOKUP($B165,Event_and_Consequence!$CL:$CL,Event_and_Consequence!Z:Z,"",0,1)&lt;&gt;"",_xlfn.XLOOKUP($B165,Event_and_Consequence!$CL:$CL,Event_and_Consequence!Z:Z,"",0,1),""))</f>
        <v/>
      </c>
      <c r="N165" s="179" t="str">
        <f>IF($C165="","",IF(_xlfn.XLOOKUP($B165,Event_and_Consequence!$CL:$CL,Event_and_Consequence!AA:AA,"",0,1)&lt;&gt;"",_xlfn.XLOOKUP($B165,Event_and_Consequence!$CL:$CL,Event_and_Consequence!AA:AA,"",0,1),""))</f>
        <v/>
      </c>
      <c r="O165" s="179" t="str">
        <f>IF($C165="","",IF(_xlfn.XLOOKUP($B165,Event_and_Consequence!$CL:$CL,Event_and_Consequence!AB:AB,"",0,1)&lt;&gt;"",_xlfn.XLOOKUP($B165,Event_and_Consequence!$CL:$CL,Event_and_Consequence!AB:AB,"",0,1),""))</f>
        <v/>
      </c>
      <c r="P165" s="184"/>
      <c r="Q165" s="184"/>
      <c r="R165" s="179" t="str">
        <f>IF($C165="","",IF(_xlfn.XLOOKUP($B165,Event_and_Consequence!$CL:$CL,Event_and_Consequence!AC:AC,"",0,1)&lt;&gt;"",_xlfn.XLOOKUP($B165,Event_and_Consequence!$CL:$CL,Event_and_Consequence!AC:AC,"",0,1),""))</f>
        <v/>
      </c>
      <c r="S165" s="179" t="str">
        <f>IF($C165="","",IF(_xlfn.XLOOKUP($B165,Event_and_Consequence!$CL:$CL,Event_and_Consequence!AD:AD,"",0,1)&lt;&gt;"",_xlfn.XLOOKUP($B165,Event_and_Consequence!$CL:$CL,Event_and_Consequence!AD:AD,"",0,1),""))</f>
        <v/>
      </c>
      <c r="T165" s="179" t="str">
        <f>IF($C165="","",IF(_xlfn.XLOOKUP($B165,Event_and_Consequence!$CL:$CL,Event_and_Consequence!AE:AE,"",0,1)&lt;&gt;"",_xlfn.XLOOKUP($B165,Event_and_Consequence!$CL:$CL,Event_and_Consequence!AE:AE,"",0,1),""))</f>
        <v/>
      </c>
      <c r="U165" s="179" t="str">
        <f>IF($C165="","",IF(_xlfn.XLOOKUP($B165,Event_and_Consequence!$CL:$CL,Event_and_Consequence!AF:AF,"",0,1)&lt;&gt;"",_xlfn.XLOOKUP($B165,Event_and_Consequence!$CL:$CL,Event_and_Consequence!AF:AF,"",0,1),""))</f>
        <v/>
      </c>
      <c r="V165" s="184"/>
      <c r="W165" s="184"/>
      <c r="X165" s="179" t="str">
        <f>IF($C165="","",IF(_xlfn.XLOOKUP($B165,Event_and_Consequence!$CL:$CL,Event_and_Consequence!AG:AG,"",0,1)&lt;&gt;"",_xlfn.XLOOKUP($B165,Event_and_Consequence!$CL:$CL,Event_and_Consequence!AG:AG,"",0,1),""))</f>
        <v/>
      </c>
      <c r="Y165" s="179" t="str">
        <f>IF($C165="","",IF(_xlfn.XLOOKUP($B165,Event_and_Consequence!$CL:$CL,Event_and_Consequence!AH:AH,"",0,1)&lt;&gt;"",_xlfn.XLOOKUP($B165,Event_and_Consequence!$CL:$CL,Event_and_Consequence!AH:AH,"",0,1),""))</f>
        <v/>
      </c>
      <c r="Z165" s="179" t="str">
        <f>IF($C165="","",IF(_xlfn.XLOOKUP($B165,Event_and_Consequence!$CL:$CL,Event_and_Consequence!AI:AI,"",0,1)&lt;&gt;"",_xlfn.XLOOKUP($B165,Event_and_Consequence!$CL:$CL,Event_and_Consequence!AI:AI,"",0,1),""))</f>
        <v/>
      </c>
      <c r="AA165" s="179" t="str">
        <f>IF($C165="","",IF(_xlfn.XLOOKUP($B165,Event_and_Consequence!$CL:$CL,Event_and_Consequence!AJ:AJ,"",0,1)&lt;&gt;"",_xlfn.XLOOKUP($B165,Event_and_Consequence!$CL:$CL,Event_and_Consequence!AJ:AJ,"",0,1),""))</f>
        <v/>
      </c>
      <c r="AB165" s="184"/>
    </row>
    <row r="166" spans="1:28" s="176" customFormat="1" ht="12" x14ac:dyDescent="0.25">
      <c r="A166" s="188"/>
      <c r="B166" s="188">
        <v>164</v>
      </c>
      <c r="C166" s="178" t="str">
        <f>_xlfn.XLOOKUP($B166,Event_and_Consequence!$CL:$CL,Event_and_Consequence!B:B,"",0,1)</f>
        <v/>
      </c>
      <c r="D166" s="179" t="str">
        <f>IF($C166="","",_xlfn.XLOOKUP(C166,Facility_Information!B:B,Facility_Information!O:O,,0,1))</f>
        <v/>
      </c>
      <c r="E166" s="180" t="str">
        <f>IF($C166="","",_xlfn.XLOOKUP($B166,Event_and_Consequence!$CL:$CL,Event_and_Consequence!G:G,"",0,1))</f>
        <v/>
      </c>
      <c r="F166" s="181" t="str">
        <f>IF($C166="","",_xlfn.XLOOKUP($B166,Event_and_Consequence!$CL:$CL,Event_and_Consequence!H:H,"",0,1))</f>
        <v/>
      </c>
      <c r="G166" s="184"/>
      <c r="H166" s="184"/>
      <c r="I166" s="184"/>
      <c r="J166" s="179" t="str">
        <f>IF($C166="","",_xlfn.XLOOKUP($B166,Event_and_Consequence!$CL:$CL,Event_and_Consequence!I:I,"",0,1))</f>
        <v/>
      </c>
      <c r="K166" s="184"/>
      <c r="L166" s="179" t="str">
        <f>IF($C166="","",IF(_xlfn.XLOOKUP($B166,Event_and_Consequence!$CL:$CL,Event_and_Consequence!Y:Y,"",0,1)&lt;&gt;"",_xlfn.XLOOKUP($B166,Event_and_Consequence!$CL:$CL,Event_and_Consequence!Y:Y,"",0,1),""))</f>
        <v/>
      </c>
      <c r="M166" s="179" t="str">
        <f>IF($C166="","",IF(_xlfn.XLOOKUP($B166,Event_and_Consequence!$CL:$CL,Event_and_Consequence!Z:Z,"",0,1)&lt;&gt;"",_xlfn.XLOOKUP($B166,Event_and_Consequence!$CL:$CL,Event_and_Consequence!Z:Z,"",0,1),""))</f>
        <v/>
      </c>
      <c r="N166" s="179" t="str">
        <f>IF($C166="","",IF(_xlfn.XLOOKUP($B166,Event_and_Consequence!$CL:$CL,Event_and_Consequence!AA:AA,"",0,1)&lt;&gt;"",_xlfn.XLOOKUP($B166,Event_and_Consequence!$CL:$CL,Event_and_Consequence!AA:AA,"",0,1),""))</f>
        <v/>
      </c>
      <c r="O166" s="179" t="str">
        <f>IF($C166="","",IF(_xlfn.XLOOKUP($B166,Event_and_Consequence!$CL:$CL,Event_and_Consequence!AB:AB,"",0,1)&lt;&gt;"",_xlfn.XLOOKUP($B166,Event_and_Consequence!$CL:$CL,Event_and_Consequence!AB:AB,"",0,1),""))</f>
        <v/>
      </c>
      <c r="P166" s="184"/>
      <c r="Q166" s="184"/>
      <c r="R166" s="179" t="str">
        <f>IF($C166="","",IF(_xlfn.XLOOKUP($B166,Event_and_Consequence!$CL:$CL,Event_and_Consequence!AC:AC,"",0,1)&lt;&gt;"",_xlfn.XLOOKUP($B166,Event_and_Consequence!$CL:$CL,Event_and_Consequence!AC:AC,"",0,1),""))</f>
        <v/>
      </c>
      <c r="S166" s="179" t="str">
        <f>IF($C166="","",IF(_xlfn.XLOOKUP($B166,Event_and_Consequence!$CL:$CL,Event_and_Consequence!AD:AD,"",0,1)&lt;&gt;"",_xlfn.XLOOKUP($B166,Event_and_Consequence!$CL:$CL,Event_and_Consequence!AD:AD,"",0,1),""))</f>
        <v/>
      </c>
      <c r="T166" s="179" t="str">
        <f>IF($C166="","",IF(_xlfn.XLOOKUP($B166,Event_and_Consequence!$CL:$CL,Event_and_Consequence!AE:AE,"",0,1)&lt;&gt;"",_xlfn.XLOOKUP($B166,Event_and_Consequence!$CL:$CL,Event_and_Consequence!AE:AE,"",0,1),""))</f>
        <v/>
      </c>
      <c r="U166" s="179" t="str">
        <f>IF($C166="","",IF(_xlfn.XLOOKUP($B166,Event_and_Consequence!$CL:$CL,Event_and_Consequence!AF:AF,"",0,1)&lt;&gt;"",_xlfn.XLOOKUP($B166,Event_and_Consequence!$CL:$CL,Event_and_Consequence!AF:AF,"",0,1),""))</f>
        <v/>
      </c>
      <c r="V166" s="184"/>
      <c r="W166" s="184"/>
      <c r="X166" s="179" t="str">
        <f>IF($C166="","",IF(_xlfn.XLOOKUP($B166,Event_and_Consequence!$CL:$CL,Event_and_Consequence!AG:AG,"",0,1)&lt;&gt;"",_xlfn.XLOOKUP($B166,Event_and_Consequence!$CL:$CL,Event_and_Consequence!AG:AG,"",0,1),""))</f>
        <v/>
      </c>
      <c r="Y166" s="179" t="str">
        <f>IF($C166="","",IF(_xlfn.XLOOKUP($B166,Event_and_Consequence!$CL:$CL,Event_and_Consequence!AH:AH,"",0,1)&lt;&gt;"",_xlfn.XLOOKUP($B166,Event_and_Consequence!$CL:$CL,Event_and_Consequence!AH:AH,"",0,1),""))</f>
        <v/>
      </c>
      <c r="Z166" s="179" t="str">
        <f>IF($C166="","",IF(_xlfn.XLOOKUP($B166,Event_and_Consequence!$CL:$CL,Event_and_Consequence!AI:AI,"",0,1)&lt;&gt;"",_xlfn.XLOOKUP($B166,Event_and_Consequence!$CL:$CL,Event_and_Consequence!AI:AI,"",0,1),""))</f>
        <v/>
      </c>
      <c r="AA166" s="179" t="str">
        <f>IF($C166="","",IF(_xlfn.XLOOKUP($B166,Event_and_Consequence!$CL:$CL,Event_and_Consequence!AJ:AJ,"",0,1)&lt;&gt;"",_xlfn.XLOOKUP($B166,Event_and_Consequence!$CL:$CL,Event_and_Consequence!AJ:AJ,"",0,1),""))</f>
        <v/>
      </c>
      <c r="AB166" s="184"/>
    </row>
    <row r="167" spans="1:28" s="176" customFormat="1" ht="12" x14ac:dyDescent="0.25">
      <c r="A167" s="188"/>
      <c r="B167" s="188">
        <v>165</v>
      </c>
      <c r="C167" s="178" t="str">
        <f>_xlfn.XLOOKUP($B167,Event_and_Consequence!$CL:$CL,Event_and_Consequence!B:B,"",0,1)</f>
        <v/>
      </c>
      <c r="D167" s="179" t="str">
        <f>IF($C167="","",_xlfn.XLOOKUP(C167,Facility_Information!B:B,Facility_Information!O:O,,0,1))</f>
        <v/>
      </c>
      <c r="E167" s="180" t="str">
        <f>IF($C167="","",_xlfn.XLOOKUP($B167,Event_and_Consequence!$CL:$CL,Event_and_Consequence!G:G,"",0,1))</f>
        <v/>
      </c>
      <c r="F167" s="181" t="str">
        <f>IF($C167="","",_xlfn.XLOOKUP($B167,Event_and_Consequence!$CL:$CL,Event_and_Consequence!H:H,"",0,1))</f>
        <v/>
      </c>
      <c r="G167" s="184"/>
      <c r="H167" s="184"/>
      <c r="I167" s="184"/>
      <c r="J167" s="179" t="str">
        <f>IF($C167="","",_xlfn.XLOOKUP($B167,Event_and_Consequence!$CL:$CL,Event_and_Consequence!I:I,"",0,1))</f>
        <v/>
      </c>
      <c r="K167" s="184"/>
      <c r="L167" s="179" t="str">
        <f>IF($C167="","",IF(_xlfn.XLOOKUP($B167,Event_and_Consequence!$CL:$CL,Event_and_Consequence!Y:Y,"",0,1)&lt;&gt;"",_xlfn.XLOOKUP($B167,Event_and_Consequence!$CL:$CL,Event_and_Consequence!Y:Y,"",0,1),""))</f>
        <v/>
      </c>
      <c r="M167" s="179" t="str">
        <f>IF($C167="","",IF(_xlfn.XLOOKUP($B167,Event_and_Consequence!$CL:$CL,Event_and_Consequence!Z:Z,"",0,1)&lt;&gt;"",_xlfn.XLOOKUP($B167,Event_and_Consequence!$CL:$CL,Event_and_Consequence!Z:Z,"",0,1),""))</f>
        <v/>
      </c>
      <c r="N167" s="179" t="str">
        <f>IF($C167="","",IF(_xlfn.XLOOKUP($B167,Event_and_Consequence!$CL:$CL,Event_and_Consequence!AA:AA,"",0,1)&lt;&gt;"",_xlfn.XLOOKUP($B167,Event_and_Consequence!$CL:$CL,Event_and_Consequence!AA:AA,"",0,1),""))</f>
        <v/>
      </c>
      <c r="O167" s="179" t="str">
        <f>IF($C167="","",IF(_xlfn.XLOOKUP($B167,Event_and_Consequence!$CL:$CL,Event_and_Consequence!AB:AB,"",0,1)&lt;&gt;"",_xlfn.XLOOKUP($B167,Event_and_Consequence!$CL:$CL,Event_and_Consequence!AB:AB,"",0,1),""))</f>
        <v/>
      </c>
      <c r="P167" s="184"/>
      <c r="Q167" s="184"/>
      <c r="R167" s="179" t="str">
        <f>IF($C167="","",IF(_xlfn.XLOOKUP($B167,Event_and_Consequence!$CL:$CL,Event_and_Consequence!AC:AC,"",0,1)&lt;&gt;"",_xlfn.XLOOKUP($B167,Event_and_Consequence!$CL:$CL,Event_and_Consequence!AC:AC,"",0,1),""))</f>
        <v/>
      </c>
      <c r="S167" s="179" t="str">
        <f>IF($C167="","",IF(_xlfn.XLOOKUP($B167,Event_and_Consequence!$CL:$CL,Event_and_Consequence!AD:AD,"",0,1)&lt;&gt;"",_xlfn.XLOOKUP($B167,Event_and_Consequence!$CL:$CL,Event_and_Consequence!AD:AD,"",0,1),""))</f>
        <v/>
      </c>
      <c r="T167" s="179" t="str">
        <f>IF($C167="","",IF(_xlfn.XLOOKUP($B167,Event_and_Consequence!$CL:$CL,Event_and_Consequence!AE:AE,"",0,1)&lt;&gt;"",_xlfn.XLOOKUP($B167,Event_and_Consequence!$CL:$CL,Event_and_Consequence!AE:AE,"",0,1),""))</f>
        <v/>
      </c>
      <c r="U167" s="179" t="str">
        <f>IF($C167="","",IF(_xlfn.XLOOKUP($B167,Event_and_Consequence!$CL:$CL,Event_and_Consequence!AF:AF,"",0,1)&lt;&gt;"",_xlfn.XLOOKUP($B167,Event_and_Consequence!$CL:$CL,Event_and_Consequence!AF:AF,"",0,1),""))</f>
        <v/>
      </c>
      <c r="V167" s="184"/>
      <c r="W167" s="184"/>
      <c r="X167" s="179" t="str">
        <f>IF($C167="","",IF(_xlfn.XLOOKUP($B167,Event_and_Consequence!$CL:$CL,Event_and_Consequence!AG:AG,"",0,1)&lt;&gt;"",_xlfn.XLOOKUP($B167,Event_and_Consequence!$CL:$CL,Event_and_Consequence!AG:AG,"",0,1),""))</f>
        <v/>
      </c>
      <c r="Y167" s="179" t="str">
        <f>IF($C167="","",IF(_xlfn.XLOOKUP($B167,Event_and_Consequence!$CL:$CL,Event_and_Consequence!AH:AH,"",0,1)&lt;&gt;"",_xlfn.XLOOKUP($B167,Event_and_Consequence!$CL:$CL,Event_and_Consequence!AH:AH,"",0,1),""))</f>
        <v/>
      </c>
      <c r="Z167" s="179" t="str">
        <f>IF($C167="","",IF(_xlfn.XLOOKUP($B167,Event_and_Consequence!$CL:$CL,Event_and_Consequence!AI:AI,"",0,1)&lt;&gt;"",_xlfn.XLOOKUP($B167,Event_and_Consequence!$CL:$CL,Event_and_Consequence!AI:AI,"",0,1),""))</f>
        <v/>
      </c>
      <c r="AA167" s="179" t="str">
        <f>IF($C167="","",IF(_xlfn.XLOOKUP($B167,Event_and_Consequence!$CL:$CL,Event_and_Consequence!AJ:AJ,"",0,1)&lt;&gt;"",_xlfn.XLOOKUP($B167,Event_and_Consequence!$CL:$CL,Event_and_Consequence!AJ:AJ,"",0,1),""))</f>
        <v/>
      </c>
      <c r="AB167" s="184"/>
    </row>
    <row r="168" spans="1:28" s="176" customFormat="1" ht="12" x14ac:dyDescent="0.25">
      <c r="A168" s="188"/>
      <c r="B168" s="188">
        <v>166</v>
      </c>
      <c r="C168" s="178" t="str">
        <f>_xlfn.XLOOKUP($B168,Event_and_Consequence!$CL:$CL,Event_and_Consequence!B:B,"",0,1)</f>
        <v/>
      </c>
      <c r="D168" s="179" t="str">
        <f>IF($C168="","",_xlfn.XLOOKUP(C168,Facility_Information!B:B,Facility_Information!O:O,,0,1))</f>
        <v/>
      </c>
      <c r="E168" s="180" t="str">
        <f>IF($C168="","",_xlfn.XLOOKUP($B168,Event_and_Consequence!$CL:$CL,Event_and_Consequence!G:G,"",0,1))</f>
        <v/>
      </c>
      <c r="F168" s="181" t="str">
        <f>IF($C168="","",_xlfn.XLOOKUP($B168,Event_and_Consequence!$CL:$CL,Event_and_Consequence!H:H,"",0,1))</f>
        <v/>
      </c>
      <c r="G168" s="184"/>
      <c r="H168" s="184"/>
      <c r="I168" s="184"/>
      <c r="J168" s="179" t="str">
        <f>IF($C168="","",_xlfn.XLOOKUP($B168,Event_and_Consequence!$CL:$CL,Event_and_Consequence!I:I,"",0,1))</f>
        <v/>
      </c>
      <c r="K168" s="184"/>
      <c r="L168" s="179" t="str">
        <f>IF($C168="","",IF(_xlfn.XLOOKUP($B168,Event_and_Consequence!$CL:$CL,Event_and_Consequence!Y:Y,"",0,1)&lt;&gt;"",_xlfn.XLOOKUP($B168,Event_and_Consequence!$CL:$CL,Event_and_Consequence!Y:Y,"",0,1),""))</f>
        <v/>
      </c>
      <c r="M168" s="179" t="str">
        <f>IF($C168="","",IF(_xlfn.XLOOKUP($B168,Event_and_Consequence!$CL:$CL,Event_and_Consequence!Z:Z,"",0,1)&lt;&gt;"",_xlfn.XLOOKUP($B168,Event_and_Consequence!$CL:$CL,Event_and_Consequence!Z:Z,"",0,1),""))</f>
        <v/>
      </c>
      <c r="N168" s="179" t="str">
        <f>IF($C168="","",IF(_xlfn.XLOOKUP($B168,Event_and_Consequence!$CL:$CL,Event_and_Consequence!AA:AA,"",0,1)&lt;&gt;"",_xlfn.XLOOKUP($B168,Event_and_Consequence!$CL:$CL,Event_and_Consequence!AA:AA,"",0,1),""))</f>
        <v/>
      </c>
      <c r="O168" s="179" t="str">
        <f>IF($C168="","",IF(_xlfn.XLOOKUP($B168,Event_and_Consequence!$CL:$CL,Event_and_Consequence!AB:AB,"",0,1)&lt;&gt;"",_xlfn.XLOOKUP($B168,Event_and_Consequence!$CL:$CL,Event_and_Consequence!AB:AB,"",0,1),""))</f>
        <v/>
      </c>
      <c r="P168" s="184"/>
      <c r="Q168" s="184"/>
      <c r="R168" s="179" t="str">
        <f>IF($C168="","",IF(_xlfn.XLOOKUP($B168,Event_and_Consequence!$CL:$CL,Event_and_Consequence!AC:AC,"",0,1)&lt;&gt;"",_xlfn.XLOOKUP($B168,Event_and_Consequence!$CL:$CL,Event_and_Consequence!AC:AC,"",0,1),""))</f>
        <v/>
      </c>
      <c r="S168" s="179" t="str">
        <f>IF($C168="","",IF(_xlfn.XLOOKUP($B168,Event_and_Consequence!$CL:$CL,Event_and_Consequence!AD:AD,"",0,1)&lt;&gt;"",_xlfn.XLOOKUP($B168,Event_and_Consequence!$CL:$CL,Event_and_Consequence!AD:AD,"",0,1),""))</f>
        <v/>
      </c>
      <c r="T168" s="179" t="str">
        <f>IF($C168="","",IF(_xlfn.XLOOKUP($B168,Event_and_Consequence!$CL:$CL,Event_and_Consequence!AE:AE,"",0,1)&lt;&gt;"",_xlfn.XLOOKUP($B168,Event_and_Consequence!$CL:$CL,Event_and_Consequence!AE:AE,"",0,1),""))</f>
        <v/>
      </c>
      <c r="U168" s="179" t="str">
        <f>IF($C168="","",IF(_xlfn.XLOOKUP($B168,Event_and_Consequence!$CL:$CL,Event_and_Consequence!AF:AF,"",0,1)&lt;&gt;"",_xlfn.XLOOKUP($B168,Event_and_Consequence!$CL:$CL,Event_and_Consequence!AF:AF,"",0,1),""))</f>
        <v/>
      </c>
      <c r="V168" s="184"/>
      <c r="W168" s="184"/>
      <c r="X168" s="179" t="str">
        <f>IF($C168="","",IF(_xlfn.XLOOKUP($B168,Event_and_Consequence!$CL:$CL,Event_and_Consequence!AG:AG,"",0,1)&lt;&gt;"",_xlfn.XLOOKUP($B168,Event_and_Consequence!$CL:$CL,Event_and_Consequence!AG:AG,"",0,1),""))</f>
        <v/>
      </c>
      <c r="Y168" s="179" t="str">
        <f>IF($C168="","",IF(_xlfn.XLOOKUP($B168,Event_and_Consequence!$CL:$CL,Event_and_Consequence!AH:AH,"",0,1)&lt;&gt;"",_xlfn.XLOOKUP($B168,Event_and_Consequence!$CL:$CL,Event_and_Consequence!AH:AH,"",0,1),""))</f>
        <v/>
      </c>
      <c r="Z168" s="179" t="str">
        <f>IF($C168="","",IF(_xlfn.XLOOKUP($B168,Event_and_Consequence!$CL:$CL,Event_and_Consequence!AI:AI,"",0,1)&lt;&gt;"",_xlfn.XLOOKUP($B168,Event_and_Consequence!$CL:$CL,Event_and_Consequence!AI:AI,"",0,1),""))</f>
        <v/>
      </c>
      <c r="AA168" s="179" t="str">
        <f>IF($C168="","",IF(_xlfn.XLOOKUP($B168,Event_and_Consequence!$CL:$CL,Event_and_Consequence!AJ:AJ,"",0,1)&lt;&gt;"",_xlfn.XLOOKUP($B168,Event_and_Consequence!$CL:$CL,Event_and_Consequence!AJ:AJ,"",0,1),""))</f>
        <v/>
      </c>
      <c r="AB168" s="184"/>
    </row>
    <row r="169" spans="1:28" s="176" customFormat="1" ht="12" x14ac:dyDescent="0.25">
      <c r="A169" s="188"/>
      <c r="B169" s="188">
        <v>167</v>
      </c>
      <c r="C169" s="178" t="str">
        <f>_xlfn.XLOOKUP($B169,Event_and_Consequence!$CL:$CL,Event_and_Consequence!B:B,"",0,1)</f>
        <v/>
      </c>
      <c r="D169" s="179" t="str">
        <f>IF($C169="","",_xlfn.XLOOKUP(C169,Facility_Information!B:B,Facility_Information!O:O,,0,1))</f>
        <v/>
      </c>
      <c r="E169" s="180" t="str">
        <f>IF($C169="","",_xlfn.XLOOKUP($B169,Event_and_Consequence!$CL:$CL,Event_and_Consequence!G:G,"",0,1))</f>
        <v/>
      </c>
      <c r="F169" s="181" t="str">
        <f>IF($C169="","",_xlfn.XLOOKUP($B169,Event_and_Consequence!$CL:$CL,Event_and_Consequence!H:H,"",0,1))</f>
        <v/>
      </c>
      <c r="G169" s="184"/>
      <c r="H169" s="184"/>
      <c r="I169" s="184"/>
      <c r="J169" s="179" t="str">
        <f>IF($C169="","",_xlfn.XLOOKUP($B169,Event_and_Consequence!$CL:$CL,Event_and_Consequence!I:I,"",0,1))</f>
        <v/>
      </c>
      <c r="K169" s="184"/>
      <c r="L169" s="179" t="str">
        <f>IF($C169="","",IF(_xlfn.XLOOKUP($B169,Event_and_Consequence!$CL:$CL,Event_and_Consequence!Y:Y,"",0,1)&lt;&gt;"",_xlfn.XLOOKUP($B169,Event_and_Consequence!$CL:$CL,Event_and_Consequence!Y:Y,"",0,1),""))</f>
        <v/>
      </c>
      <c r="M169" s="179" t="str">
        <f>IF($C169="","",IF(_xlfn.XLOOKUP($B169,Event_and_Consequence!$CL:$CL,Event_and_Consequence!Z:Z,"",0,1)&lt;&gt;"",_xlfn.XLOOKUP($B169,Event_and_Consequence!$CL:$CL,Event_and_Consequence!Z:Z,"",0,1),""))</f>
        <v/>
      </c>
      <c r="N169" s="179" t="str">
        <f>IF($C169="","",IF(_xlfn.XLOOKUP($B169,Event_and_Consequence!$CL:$CL,Event_and_Consequence!AA:AA,"",0,1)&lt;&gt;"",_xlfn.XLOOKUP($B169,Event_and_Consequence!$CL:$CL,Event_and_Consequence!AA:AA,"",0,1),""))</f>
        <v/>
      </c>
      <c r="O169" s="179" t="str">
        <f>IF($C169="","",IF(_xlfn.XLOOKUP($B169,Event_and_Consequence!$CL:$CL,Event_and_Consequence!AB:AB,"",0,1)&lt;&gt;"",_xlfn.XLOOKUP($B169,Event_and_Consequence!$CL:$CL,Event_and_Consequence!AB:AB,"",0,1),""))</f>
        <v/>
      </c>
      <c r="P169" s="184"/>
      <c r="Q169" s="184"/>
      <c r="R169" s="179" t="str">
        <f>IF($C169="","",IF(_xlfn.XLOOKUP($B169,Event_and_Consequence!$CL:$CL,Event_and_Consequence!AC:AC,"",0,1)&lt;&gt;"",_xlfn.XLOOKUP($B169,Event_and_Consequence!$CL:$CL,Event_and_Consequence!AC:AC,"",0,1),""))</f>
        <v/>
      </c>
      <c r="S169" s="179" t="str">
        <f>IF($C169="","",IF(_xlfn.XLOOKUP($B169,Event_and_Consequence!$CL:$CL,Event_and_Consequence!AD:AD,"",0,1)&lt;&gt;"",_xlfn.XLOOKUP($B169,Event_and_Consequence!$CL:$CL,Event_and_Consequence!AD:AD,"",0,1),""))</f>
        <v/>
      </c>
      <c r="T169" s="179" t="str">
        <f>IF($C169="","",IF(_xlfn.XLOOKUP($B169,Event_and_Consequence!$CL:$CL,Event_and_Consequence!AE:AE,"",0,1)&lt;&gt;"",_xlfn.XLOOKUP($B169,Event_and_Consequence!$CL:$CL,Event_and_Consequence!AE:AE,"",0,1),""))</f>
        <v/>
      </c>
      <c r="U169" s="179" t="str">
        <f>IF($C169="","",IF(_xlfn.XLOOKUP($B169,Event_and_Consequence!$CL:$CL,Event_and_Consequence!AF:AF,"",0,1)&lt;&gt;"",_xlfn.XLOOKUP($B169,Event_and_Consequence!$CL:$CL,Event_and_Consequence!AF:AF,"",0,1),""))</f>
        <v/>
      </c>
      <c r="V169" s="184"/>
      <c r="W169" s="184"/>
      <c r="X169" s="179" t="str">
        <f>IF($C169="","",IF(_xlfn.XLOOKUP($B169,Event_and_Consequence!$CL:$CL,Event_and_Consequence!AG:AG,"",0,1)&lt;&gt;"",_xlfn.XLOOKUP($B169,Event_and_Consequence!$CL:$CL,Event_and_Consequence!AG:AG,"",0,1),""))</f>
        <v/>
      </c>
      <c r="Y169" s="179" t="str">
        <f>IF($C169="","",IF(_xlfn.XLOOKUP($B169,Event_and_Consequence!$CL:$CL,Event_and_Consequence!AH:AH,"",0,1)&lt;&gt;"",_xlfn.XLOOKUP($B169,Event_and_Consequence!$CL:$CL,Event_and_Consequence!AH:AH,"",0,1),""))</f>
        <v/>
      </c>
      <c r="Z169" s="179" t="str">
        <f>IF($C169="","",IF(_xlfn.XLOOKUP($B169,Event_and_Consequence!$CL:$CL,Event_and_Consequence!AI:AI,"",0,1)&lt;&gt;"",_xlfn.XLOOKUP($B169,Event_and_Consequence!$CL:$CL,Event_and_Consequence!AI:AI,"",0,1),""))</f>
        <v/>
      </c>
      <c r="AA169" s="179" t="str">
        <f>IF($C169="","",IF(_xlfn.XLOOKUP($B169,Event_and_Consequence!$CL:$CL,Event_and_Consequence!AJ:AJ,"",0,1)&lt;&gt;"",_xlfn.XLOOKUP($B169,Event_and_Consequence!$CL:$CL,Event_and_Consequence!AJ:AJ,"",0,1),""))</f>
        <v/>
      </c>
      <c r="AB169" s="184"/>
    </row>
    <row r="170" spans="1:28" s="176" customFormat="1" ht="12" x14ac:dyDescent="0.25">
      <c r="A170" s="188"/>
      <c r="B170" s="188">
        <v>168</v>
      </c>
      <c r="C170" s="178" t="str">
        <f>_xlfn.XLOOKUP($B170,Event_and_Consequence!$CL:$CL,Event_and_Consequence!B:B,"",0,1)</f>
        <v/>
      </c>
      <c r="D170" s="179" t="str">
        <f>IF($C170="","",_xlfn.XLOOKUP(C170,Facility_Information!B:B,Facility_Information!O:O,,0,1))</f>
        <v/>
      </c>
      <c r="E170" s="180" t="str">
        <f>IF($C170="","",_xlfn.XLOOKUP($B170,Event_and_Consequence!$CL:$CL,Event_and_Consequence!G:G,"",0,1))</f>
        <v/>
      </c>
      <c r="F170" s="181" t="str">
        <f>IF($C170="","",_xlfn.XLOOKUP($B170,Event_and_Consequence!$CL:$CL,Event_and_Consequence!H:H,"",0,1))</f>
        <v/>
      </c>
      <c r="G170" s="184"/>
      <c r="H170" s="184"/>
      <c r="I170" s="184"/>
      <c r="J170" s="179" t="str">
        <f>IF($C170="","",_xlfn.XLOOKUP($B170,Event_and_Consequence!$CL:$CL,Event_and_Consequence!I:I,"",0,1))</f>
        <v/>
      </c>
      <c r="K170" s="184"/>
      <c r="L170" s="179" t="str">
        <f>IF($C170="","",IF(_xlfn.XLOOKUP($B170,Event_and_Consequence!$CL:$CL,Event_and_Consequence!Y:Y,"",0,1)&lt;&gt;"",_xlfn.XLOOKUP($B170,Event_and_Consequence!$CL:$CL,Event_and_Consequence!Y:Y,"",0,1),""))</f>
        <v/>
      </c>
      <c r="M170" s="179" t="str">
        <f>IF($C170="","",IF(_xlfn.XLOOKUP($B170,Event_and_Consequence!$CL:$CL,Event_and_Consequence!Z:Z,"",0,1)&lt;&gt;"",_xlfn.XLOOKUP($B170,Event_and_Consequence!$CL:$CL,Event_and_Consequence!Z:Z,"",0,1),""))</f>
        <v/>
      </c>
      <c r="N170" s="179" t="str">
        <f>IF($C170="","",IF(_xlfn.XLOOKUP($B170,Event_and_Consequence!$CL:$CL,Event_and_Consequence!AA:AA,"",0,1)&lt;&gt;"",_xlfn.XLOOKUP($B170,Event_and_Consequence!$CL:$CL,Event_and_Consequence!AA:AA,"",0,1),""))</f>
        <v/>
      </c>
      <c r="O170" s="179" t="str">
        <f>IF($C170="","",IF(_xlfn.XLOOKUP($B170,Event_and_Consequence!$CL:$CL,Event_and_Consequence!AB:AB,"",0,1)&lt;&gt;"",_xlfn.XLOOKUP($B170,Event_and_Consequence!$CL:$CL,Event_and_Consequence!AB:AB,"",0,1),""))</f>
        <v/>
      </c>
      <c r="P170" s="184"/>
      <c r="Q170" s="184"/>
      <c r="R170" s="179" t="str">
        <f>IF($C170="","",IF(_xlfn.XLOOKUP($B170,Event_and_Consequence!$CL:$CL,Event_and_Consequence!AC:AC,"",0,1)&lt;&gt;"",_xlfn.XLOOKUP($B170,Event_and_Consequence!$CL:$CL,Event_and_Consequence!AC:AC,"",0,1),""))</f>
        <v/>
      </c>
      <c r="S170" s="179" t="str">
        <f>IF($C170="","",IF(_xlfn.XLOOKUP($B170,Event_and_Consequence!$CL:$CL,Event_and_Consequence!AD:AD,"",0,1)&lt;&gt;"",_xlfn.XLOOKUP($B170,Event_and_Consequence!$CL:$CL,Event_and_Consequence!AD:AD,"",0,1),""))</f>
        <v/>
      </c>
      <c r="T170" s="179" t="str">
        <f>IF($C170="","",IF(_xlfn.XLOOKUP($B170,Event_and_Consequence!$CL:$CL,Event_and_Consequence!AE:AE,"",0,1)&lt;&gt;"",_xlfn.XLOOKUP($B170,Event_and_Consequence!$CL:$CL,Event_and_Consequence!AE:AE,"",0,1),""))</f>
        <v/>
      </c>
      <c r="U170" s="179" t="str">
        <f>IF($C170="","",IF(_xlfn.XLOOKUP($B170,Event_and_Consequence!$CL:$CL,Event_and_Consequence!AF:AF,"",0,1)&lt;&gt;"",_xlfn.XLOOKUP($B170,Event_and_Consequence!$CL:$CL,Event_and_Consequence!AF:AF,"",0,1),""))</f>
        <v/>
      </c>
      <c r="V170" s="184"/>
      <c r="W170" s="184"/>
      <c r="X170" s="179" t="str">
        <f>IF($C170="","",IF(_xlfn.XLOOKUP($B170,Event_and_Consequence!$CL:$CL,Event_and_Consequence!AG:AG,"",0,1)&lt;&gt;"",_xlfn.XLOOKUP($B170,Event_and_Consequence!$CL:$CL,Event_and_Consequence!AG:AG,"",0,1),""))</f>
        <v/>
      </c>
      <c r="Y170" s="179" t="str">
        <f>IF($C170="","",IF(_xlfn.XLOOKUP($B170,Event_and_Consequence!$CL:$CL,Event_and_Consequence!AH:AH,"",0,1)&lt;&gt;"",_xlfn.XLOOKUP($B170,Event_and_Consequence!$CL:$CL,Event_and_Consequence!AH:AH,"",0,1),""))</f>
        <v/>
      </c>
      <c r="Z170" s="179" t="str">
        <f>IF($C170="","",IF(_xlfn.XLOOKUP($B170,Event_and_Consequence!$CL:$CL,Event_and_Consequence!AI:AI,"",0,1)&lt;&gt;"",_xlfn.XLOOKUP($B170,Event_and_Consequence!$CL:$CL,Event_and_Consequence!AI:AI,"",0,1),""))</f>
        <v/>
      </c>
      <c r="AA170" s="179" t="str">
        <f>IF($C170="","",IF(_xlfn.XLOOKUP($B170,Event_and_Consequence!$CL:$CL,Event_and_Consequence!AJ:AJ,"",0,1)&lt;&gt;"",_xlfn.XLOOKUP($B170,Event_and_Consequence!$CL:$CL,Event_and_Consequence!AJ:AJ,"",0,1),""))</f>
        <v/>
      </c>
      <c r="AB170" s="184"/>
    </row>
    <row r="171" spans="1:28" s="176" customFormat="1" ht="12" x14ac:dyDescent="0.25">
      <c r="A171" s="188"/>
      <c r="B171" s="188">
        <v>169</v>
      </c>
      <c r="C171" s="178" t="str">
        <f>_xlfn.XLOOKUP($B171,Event_and_Consequence!$CL:$CL,Event_and_Consequence!B:B,"",0,1)</f>
        <v/>
      </c>
      <c r="D171" s="179" t="str">
        <f>IF($C171="","",_xlfn.XLOOKUP(C171,Facility_Information!B:B,Facility_Information!O:O,,0,1))</f>
        <v/>
      </c>
      <c r="E171" s="180" t="str">
        <f>IF($C171="","",_xlfn.XLOOKUP($B171,Event_and_Consequence!$CL:$CL,Event_and_Consequence!G:G,"",0,1))</f>
        <v/>
      </c>
      <c r="F171" s="181" t="str">
        <f>IF($C171="","",_xlfn.XLOOKUP($B171,Event_and_Consequence!$CL:$CL,Event_and_Consequence!H:H,"",0,1))</f>
        <v/>
      </c>
      <c r="G171" s="184"/>
      <c r="H171" s="184"/>
      <c r="I171" s="184"/>
      <c r="J171" s="179" t="str">
        <f>IF($C171="","",_xlfn.XLOOKUP($B171,Event_and_Consequence!$CL:$CL,Event_and_Consequence!I:I,"",0,1))</f>
        <v/>
      </c>
      <c r="K171" s="184"/>
      <c r="L171" s="179" t="str">
        <f>IF($C171="","",IF(_xlfn.XLOOKUP($B171,Event_and_Consequence!$CL:$CL,Event_and_Consequence!Y:Y,"",0,1)&lt;&gt;"",_xlfn.XLOOKUP($B171,Event_and_Consequence!$CL:$CL,Event_and_Consequence!Y:Y,"",0,1),""))</f>
        <v/>
      </c>
      <c r="M171" s="179" t="str">
        <f>IF($C171="","",IF(_xlfn.XLOOKUP($B171,Event_and_Consequence!$CL:$CL,Event_and_Consequence!Z:Z,"",0,1)&lt;&gt;"",_xlfn.XLOOKUP($B171,Event_and_Consequence!$CL:$CL,Event_and_Consequence!Z:Z,"",0,1),""))</f>
        <v/>
      </c>
      <c r="N171" s="179" t="str">
        <f>IF($C171="","",IF(_xlfn.XLOOKUP($B171,Event_and_Consequence!$CL:$CL,Event_and_Consequence!AA:AA,"",0,1)&lt;&gt;"",_xlfn.XLOOKUP($B171,Event_and_Consequence!$CL:$CL,Event_and_Consequence!AA:AA,"",0,1),""))</f>
        <v/>
      </c>
      <c r="O171" s="179" t="str">
        <f>IF($C171="","",IF(_xlfn.XLOOKUP($B171,Event_and_Consequence!$CL:$CL,Event_and_Consequence!AB:AB,"",0,1)&lt;&gt;"",_xlfn.XLOOKUP($B171,Event_and_Consequence!$CL:$CL,Event_and_Consequence!AB:AB,"",0,1),""))</f>
        <v/>
      </c>
      <c r="P171" s="184"/>
      <c r="Q171" s="184"/>
      <c r="R171" s="179" t="str">
        <f>IF($C171="","",IF(_xlfn.XLOOKUP($B171,Event_and_Consequence!$CL:$CL,Event_and_Consequence!AC:AC,"",0,1)&lt;&gt;"",_xlfn.XLOOKUP($B171,Event_and_Consequence!$CL:$CL,Event_and_Consequence!AC:AC,"",0,1),""))</f>
        <v/>
      </c>
      <c r="S171" s="179" t="str">
        <f>IF($C171="","",IF(_xlfn.XLOOKUP($B171,Event_and_Consequence!$CL:$CL,Event_and_Consequence!AD:AD,"",0,1)&lt;&gt;"",_xlfn.XLOOKUP($B171,Event_and_Consequence!$CL:$CL,Event_and_Consequence!AD:AD,"",0,1),""))</f>
        <v/>
      </c>
      <c r="T171" s="179" t="str">
        <f>IF($C171="","",IF(_xlfn.XLOOKUP($B171,Event_and_Consequence!$CL:$CL,Event_and_Consequence!AE:AE,"",0,1)&lt;&gt;"",_xlfn.XLOOKUP($B171,Event_and_Consequence!$CL:$CL,Event_and_Consequence!AE:AE,"",0,1),""))</f>
        <v/>
      </c>
      <c r="U171" s="179" t="str">
        <f>IF($C171="","",IF(_xlfn.XLOOKUP($B171,Event_and_Consequence!$CL:$CL,Event_and_Consequence!AF:AF,"",0,1)&lt;&gt;"",_xlfn.XLOOKUP($B171,Event_and_Consequence!$CL:$CL,Event_and_Consequence!AF:AF,"",0,1),""))</f>
        <v/>
      </c>
      <c r="V171" s="184"/>
      <c r="W171" s="184"/>
      <c r="X171" s="179" t="str">
        <f>IF($C171="","",IF(_xlfn.XLOOKUP($B171,Event_and_Consequence!$CL:$CL,Event_and_Consequence!AG:AG,"",0,1)&lt;&gt;"",_xlfn.XLOOKUP($B171,Event_and_Consequence!$CL:$CL,Event_and_Consequence!AG:AG,"",0,1),""))</f>
        <v/>
      </c>
      <c r="Y171" s="179" t="str">
        <f>IF($C171="","",IF(_xlfn.XLOOKUP($B171,Event_and_Consequence!$CL:$CL,Event_and_Consequence!AH:AH,"",0,1)&lt;&gt;"",_xlfn.XLOOKUP($B171,Event_and_Consequence!$CL:$CL,Event_and_Consequence!AH:AH,"",0,1),""))</f>
        <v/>
      </c>
      <c r="Z171" s="179" t="str">
        <f>IF($C171="","",IF(_xlfn.XLOOKUP($B171,Event_and_Consequence!$CL:$CL,Event_and_Consequence!AI:AI,"",0,1)&lt;&gt;"",_xlfn.XLOOKUP($B171,Event_and_Consequence!$CL:$CL,Event_and_Consequence!AI:AI,"",0,1),""))</f>
        <v/>
      </c>
      <c r="AA171" s="179" t="str">
        <f>IF($C171="","",IF(_xlfn.XLOOKUP($B171,Event_and_Consequence!$CL:$CL,Event_and_Consequence!AJ:AJ,"",0,1)&lt;&gt;"",_xlfn.XLOOKUP($B171,Event_and_Consequence!$CL:$CL,Event_and_Consequence!AJ:AJ,"",0,1),""))</f>
        <v/>
      </c>
      <c r="AB171" s="184"/>
    </row>
    <row r="172" spans="1:28" s="176" customFormat="1" ht="12" x14ac:dyDescent="0.25">
      <c r="A172" s="188"/>
      <c r="B172" s="188">
        <v>170</v>
      </c>
      <c r="C172" s="178" t="str">
        <f>_xlfn.XLOOKUP($B172,Event_and_Consequence!$CL:$CL,Event_and_Consequence!B:B,"",0,1)</f>
        <v/>
      </c>
      <c r="D172" s="179" t="str">
        <f>IF($C172="","",_xlfn.XLOOKUP(C172,Facility_Information!B:B,Facility_Information!O:O,,0,1))</f>
        <v/>
      </c>
      <c r="E172" s="180" t="str">
        <f>IF($C172="","",_xlfn.XLOOKUP($B172,Event_and_Consequence!$CL:$CL,Event_and_Consequence!G:G,"",0,1))</f>
        <v/>
      </c>
      <c r="F172" s="181" t="str">
        <f>IF($C172="","",_xlfn.XLOOKUP($B172,Event_and_Consequence!$CL:$CL,Event_and_Consequence!H:H,"",0,1))</f>
        <v/>
      </c>
      <c r="G172" s="184"/>
      <c r="H172" s="184"/>
      <c r="I172" s="184"/>
      <c r="J172" s="179" t="str">
        <f>IF($C172="","",_xlfn.XLOOKUP($B172,Event_and_Consequence!$CL:$CL,Event_and_Consequence!I:I,"",0,1))</f>
        <v/>
      </c>
      <c r="K172" s="184"/>
      <c r="L172" s="179" t="str">
        <f>IF($C172="","",IF(_xlfn.XLOOKUP($B172,Event_and_Consequence!$CL:$CL,Event_and_Consequence!Y:Y,"",0,1)&lt;&gt;"",_xlfn.XLOOKUP($B172,Event_and_Consequence!$CL:$CL,Event_and_Consequence!Y:Y,"",0,1),""))</f>
        <v/>
      </c>
      <c r="M172" s="179" t="str">
        <f>IF($C172="","",IF(_xlfn.XLOOKUP($B172,Event_and_Consequence!$CL:$CL,Event_and_Consequence!Z:Z,"",0,1)&lt;&gt;"",_xlfn.XLOOKUP($B172,Event_and_Consequence!$CL:$CL,Event_and_Consequence!Z:Z,"",0,1),""))</f>
        <v/>
      </c>
      <c r="N172" s="179" t="str">
        <f>IF($C172="","",IF(_xlfn.XLOOKUP($B172,Event_and_Consequence!$CL:$CL,Event_and_Consequence!AA:AA,"",0,1)&lt;&gt;"",_xlfn.XLOOKUP($B172,Event_and_Consequence!$CL:$CL,Event_and_Consequence!AA:AA,"",0,1),""))</f>
        <v/>
      </c>
      <c r="O172" s="179" t="str">
        <f>IF($C172="","",IF(_xlfn.XLOOKUP($B172,Event_and_Consequence!$CL:$CL,Event_and_Consequence!AB:AB,"",0,1)&lt;&gt;"",_xlfn.XLOOKUP($B172,Event_and_Consequence!$CL:$CL,Event_and_Consequence!AB:AB,"",0,1),""))</f>
        <v/>
      </c>
      <c r="P172" s="184"/>
      <c r="Q172" s="184"/>
      <c r="R172" s="179" t="str">
        <f>IF($C172="","",IF(_xlfn.XLOOKUP($B172,Event_and_Consequence!$CL:$CL,Event_and_Consequence!AC:AC,"",0,1)&lt;&gt;"",_xlfn.XLOOKUP($B172,Event_and_Consequence!$CL:$CL,Event_and_Consequence!AC:AC,"",0,1),""))</f>
        <v/>
      </c>
      <c r="S172" s="179" t="str">
        <f>IF($C172="","",IF(_xlfn.XLOOKUP($B172,Event_and_Consequence!$CL:$CL,Event_and_Consequence!AD:AD,"",0,1)&lt;&gt;"",_xlfn.XLOOKUP($B172,Event_and_Consequence!$CL:$CL,Event_and_Consequence!AD:AD,"",0,1),""))</f>
        <v/>
      </c>
      <c r="T172" s="179" t="str">
        <f>IF($C172="","",IF(_xlfn.XLOOKUP($B172,Event_and_Consequence!$CL:$CL,Event_and_Consequence!AE:AE,"",0,1)&lt;&gt;"",_xlfn.XLOOKUP($B172,Event_and_Consequence!$CL:$CL,Event_and_Consequence!AE:AE,"",0,1),""))</f>
        <v/>
      </c>
      <c r="U172" s="179" t="str">
        <f>IF($C172="","",IF(_xlfn.XLOOKUP($B172,Event_and_Consequence!$CL:$CL,Event_and_Consequence!AF:AF,"",0,1)&lt;&gt;"",_xlfn.XLOOKUP($B172,Event_and_Consequence!$CL:$CL,Event_and_Consequence!AF:AF,"",0,1),""))</f>
        <v/>
      </c>
      <c r="V172" s="184"/>
      <c r="W172" s="184"/>
      <c r="X172" s="179" t="str">
        <f>IF($C172="","",IF(_xlfn.XLOOKUP($B172,Event_and_Consequence!$CL:$CL,Event_and_Consequence!AG:AG,"",0,1)&lt;&gt;"",_xlfn.XLOOKUP($B172,Event_and_Consequence!$CL:$CL,Event_and_Consequence!AG:AG,"",0,1),""))</f>
        <v/>
      </c>
      <c r="Y172" s="179" t="str">
        <f>IF($C172="","",IF(_xlfn.XLOOKUP($B172,Event_and_Consequence!$CL:$CL,Event_and_Consequence!AH:AH,"",0,1)&lt;&gt;"",_xlfn.XLOOKUP($B172,Event_and_Consequence!$CL:$CL,Event_and_Consequence!AH:AH,"",0,1),""))</f>
        <v/>
      </c>
      <c r="Z172" s="179" t="str">
        <f>IF($C172="","",IF(_xlfn.XLOOKUP($B172,Event_and_Consequence!$CL:$CL,Event_and_Consequence!AI:AI,"",0,1)&lt;&gt;"",_xlfn.XLOOKUP($B172,Event_and_Consequence!$CL:$CL,Event_and_Consequence!AI:AI,"",0,1),""))</f>
        <v/>
      </c>
      <c r="AA172" s="179" t="str">
        <f>IF($C172="","",IF(_xlfn.XLOOKUP($B172,Event_and_Consequence!$CL:$CL,Event_and_Consequence!AJ:AJ,"",0,1)&lt;&gt;"",_xlfn.XLOOKUP($B172,Event_and_Consequence!$CL:$CL,Event_and_Consequence!AJ:AJ,"",0,1),""))</f>
        <v/>
      </c>
      <c r="AB172" s="184"/>
    </row>
    <row r="173" spans="1:28" s="176" customFormat="1" ht="12" x14ac:dyDescent="0.25">
      <c r="A173" s="188"/>
      <c r="B173" s="188">
        <v>171</v>
      </c>
      <c r="C173" s="178" t="str">
        <f>_xlfn.XLOOKUP($B173,Event_and_Consequence!$CL:$CL,Event_and_Consequence!B:B,"",0,1)</f>
        <v/>
      </c>
      <c r="D173" s="179" t="str">
        <f>IF($C173="","",_xlfn.XLOOKUP(C173,Facility_Information!B:B,Facility_Information!O:O,,0,1))</f>
        <v/>
      </c>
      <c r="E173" s="180" t="str">
        <f>IF($C173="","",_xlfn.XLOOKUP($B173,Event_and_Consequence!$CL:$CL,Event_and_Consequence!G:G,"",0,1))</f>
        <v/>
      </c>
      <c r="F173" s="181" t="str">
        <f>IF($C173="","",_xlfn.XLOOKUP($B173,Event_and_Consequence!$CL:$CL,Event_and_Consequence!H:H,"",0,1))</f>
        <v/>
      </c>
      <c r="G173" s="184"/>
      <c r="H173" s="184"/>
      <c r="I173" s="184"/>
      <c r="J173" s="179" t="str">
        <f>IF($C173="","",_xlfn.XLOOKUP($B173,Event_and_Consequence!$CL:$CL,Event_and_Consequence!I:I,"",0,1))</f>
        <v/>
      </c>
      <c r="K173" s="184"/>
      <c r="L173" s="179" t="str">
        <f>IF($C173="","",IF(_xlfn.XLOOKUP($B173,Event_and_Consequence!$CL:$CL,Event_and_Consequence!Y:Y,"",0,1)&lt;&gt;"",_xlfn.XLOOKUP($B173,Event_and_Consequence!$CL:$CL,Event_and_Consequence!Y:Y,"",0,1),""))</f>
        <v/>
      </c>
      <c r="M173" s="179" t="str">
        <f>IF($C173="","",IF(_xlfn.XLOOKUP($B173,Event_and_Consequence!$CL:$CL,Event_and_Consequence!Z:Z,"",0,1)&lt;&gt;"",_xlfn.XLOOKUP($B173,Event_and_Consequence!$CL:$CL,Event_and_Consequence!Z:Z,"",0,1),""))</f>
        <v/>
      </c>
      <c r="N173" s="179" t="str">
        <f>IF($C173="","",IF(_xlfn.XLOOKUP($B173,Event_and_Consequence!$CL:$CL,Event_and_Consequence!AA:AA,"",0,1)&lt;&gt;"",_xlfn.XLOOKUP($B173,Event_and_Consequence!$CL:$CL,Event_and_Consequence!AA:AA,"",0,1),""))</f>
        <v/>
      </c>
      <c r="O173" s="179" t="str">
        <f>IF($C173="","",IF(_xlfn.XLOOKUP($B173,Event_and_Consequence!$CL:$CL,Event_and_Consequence!AB:AB,"",0,1)&lt;&gt;"",_xlfn.XLOOKUP($B173,Event_and_Consequence!$CL:$CL,Event_and_Consequence!AB:AB,"",0,1),""))</f>
        <v/>
      </c>
      <c r="P173" s="184"/>
      <c r="Q173" s="184"/>
      <c r="R173" s="179" t="str">
        <f>IF($C173="","",IF(_xlfn.XLOOKUP($B173,Event_and_Consequence!$CL:$CL,Event_and_Consequence!AC:AC,"",0,1)&lt;&gt;"",_xlfn.XLOOKUP($B173,Event_and_Consequence!$CL:$CL,Event_and_Consequence!AC:AC,"",0,1),""))</f>
        <v/>
      </c>
      <c r="S173" s="179" t="str">
        <f>IF($C173="","",IF(_xlfn.XLOOKUP($B173,Event_and_Consequence!$CL:$CL,Event_and_Consequence!AD:AD,"",0,1)&lt;&gt;"",_xlfn.XLOOKUP($B173,Event_and_Consequence!$CL:$CL,Event_and_Consequence!AD:AD,"",0,1),""))</f>
        <v/>
      </c>
      <c r="T173" s="179" t="str">
        <f>IF($C173="","",IF(_xlfn.XLOOKUP($B173,Event_and_Consequence!$CL:$CL,Event_and_Consequence!AE:AE,"",0,1)&lt;&gt;"",_xlfn.XLOOKUP($B173,Event_and_Consequence!$CL:$CL,Event_and_Consequence!AE:AE,"",0,1),""))</f>
        <v/>
      </c>
      <c r="U173" s="179" t="str">
        <f>IF($C173="","",IF(_xlfn.XLOOKUP($B173,Event_and_Consequence!$CL:$CL,Event_and_Consequence!AF:AF,"",0,1)&lt;&gt;"",_xlfn.XLOOKUP($B173,Event_and_Consequence!$CL:$CL,Event_and_Consequence!AF:AF,"",0,1),""))</f>
        <v/>
      </c>
      <c r="V173" s="184"/>
      <c r="W173" s="184"/>
      <c r="X173" s="179" t="str">
        <f>IF($C173="","",IF(_xlfn.XLOOKUP($B173,Event_and_Consequence!$CL:$CL,Event_and_Consequence!AG:AG,"",0,1)&lt;&gt;"",_xlfn.XLOOKUP($B173,Event_and_Consequence!$CL:$CL,Event_and_Consequence!AG:AG,"",0,1),""))</f>
        <v/>
      </c>
      <c r="Y173" s="179" t="str">
        <f>IF($C173="","",IF(_xlfn.XLOOKUP($B173,Event_and_Consequence!$CL:$CL,Event_and_Consequence!AH:AH,"",0,1)&lt;&gt;"",_xlfn.XLOOKUP($B173,Event_and_Consequence!$CL:$CL,Event_and_Consequence!AH:AH,"",0,1),""))</f>
        <v/>
      </c>
      <c r="Z173" s="179" t="str">
        <f>IF($C173="","",IF(_xlfn.XLOOKUP($B173,Event_and_Consequence!$CL:$CL,Event_and_Consequence!AI:AI,"",0,1)&lt;&gt;"",_xlfn.XLOOKUP($B173,Event_and_Consequence!$CL:$CL,Event_and_Consequence!AI:AI,"",0,1),""))</f>
        <v/>
      </c>
      <c r="AA173" s="179" t="str">
        <f>IF($C173="","",IF(_xlfn.XLOOKUP($B173,Event_and_Consequence!$CL:$CL,Event_and_Consequence!AJ:AJ,"",0,1)&lt;&gt;"",_xlfn.XLOOKUP($B173,Event_and_Consequence!$CL:$CL,Event_and_Consequence!AJ:AJ,"",0,1),""))</f>
        <v/>
      </c>
      <c r="AB173" s="184"/>
    </row>
    <row r="174" spans="1:28" s="176" customFormat="1" ht="12" x14ac:dyDescent="0.25">
      <c r="A174" s="188"/>
      <c r="B174" s="188">
        <v>172</v>
      </c>
      <c r="C174" s="178" t="str">
        <f>_xlfn.XLOOKUP($B174,Event_and_Consequence!$CL:$CL,Event_and_Consequence!B:B,"",0,1)</f>
        <v/>
      </c>
      <c r="D174" s="179" t="str">
        <f>IF($C174="","",_xlfn.XLOOKUP(C174,Facility_Information!B:B,Facility_Information!O:O,,0,1))</f>
        <v/>
      </c>
      <c r="E174" s="180" t="str">
        <f>IF($C174="","",_xlfn.XLOOKUP($B174,Event_and_Consequence!$CL:$CL,Event_and_Consequence!G:G,"",0,1))</f>
        <v/>
      </c>
      <c r="F174" s="181" t="str">
        <f>IF($C174="","",_xlfn.XLOOKUP($B174,Event_and_Consequence!$CL:$CL,Event_and_Consequence!H:H,"",0,1))</f>
        <v/>
      </c>
      <c r="G174" s="184"/>
      <c r="H174" s="184"/>
      <c r="I174" s="184"/>
      <c r="J174" s="179" t="str">
        <f>IF($C174="","",_xlfn.XLOOKUP($B174,Event_and_Consequence!$CL:$CL,Event_and_Consequence!I:I,"",0,1))</f>
        <v/>
      </c>
      <c r="K174" s="184"/>
      <c r="L174" s="179" t="str">
        <f>IF($C174="","",IF(_xlfn.XLOOKUP($B174,Event_and_Consequence!$CL:$CL,Event_and_Consequence!Y:Y,"",0,1)&lt;&gt;"",_xlfn.XLOOKUP($B174,Event_and_Consequence!$CL:$CL,Event_and_Consequence!Y:Y,"",0,1),""))</f>
        <v/>
      </c>
      <c r="M174" s="179" t="str">
        <f>IF($C174="","",IF(_xlfn.XLOOKUP($B174,Event_and_Consequence!$CL:$CL,Event_and_Consequence!Z:Z,"",0,1)&lt;&gt;"",_xlfn.XLOOKUP($B174,Event_and_Consequence!$CL:$CL,Event_and_Consequence!Z:Z,"",0,1),""))</f>
        <v/>
      </c>
      <c r="N174" s="179" t="str">
        <f>IF($C174="","",IF(_xlfn.XLOOKUP($B174,Event_and_Consequence!$CL:$CL,Event_and_Consequence!AA:AA,"",0,1)&lt;&gt;"",_xlfn.XLOOKUP($B174,Event_and_Consequence!$CL:$CL,Event_and_Consequence!AA:AA,"",0,1),""))</f>
        <v/>
      </c>
      <c r="O174" s="179" t="str">
        <f>IF($C174="","",IF(_xlfn.XLOOKUP($B174,Event_and_Consequence!$CL:$CL,Event_and_Consequence!AB:AB,"",0,1)&lt;&gt;"",_xlfn.XLOOKUP($B174,Event_and_Consequence!$CL:$CL,Event_and_Consequence!AB:AB,"",0,1),""))</f>
        <v/>
      </c>
      <c r="P174" s="184"/>
      <c r="Q174" s="184"/>
      <c r="R174" s="179" t="str">
        <f>IF($C174="","",IF(_xlfn.XLOOKUP($B174,Event_and_Consequence!$CL:$CL,Event_and_Consequence!AC:AC,"",0,1)&lt;&gt;"",_xlfn.XLOOKUP($B174,Event_and_Consequence!$CL:$CL,Event_and_Consequence!AC:AC,"",0,1),""))</f>
        <v/>
      </c>
      <c r="S174" s="179" t="str">
        <f>IF($C174="","",IF(_xlfn.XLOOKUP($B174,Event_and_Consequence!$CL:$CL,Event_and_Consequence!AD:AD,"",0,1)&lt;&gt;"",_xlfn.XLOOKUP($B174,Event_and_Consequence!$CL:$CL,Event_and_Consequence!AD:AD,"",0,1),""))</f>
        <v/>
      </c>
      <c r="T174" s="179" t="str">
        <f>IF($C174="","",IF(_xlfn.XLOOKUP($B174,Event_and_Consequence!$CL:$CL,Event_and_Consequence!AE:AE,"",0,1)&lt;&gt;"",_xlfn.XLOOKUP($B174,Event_and_Consequence!$CL:$CL,Event_and_Consequence!AE:AE,"",0,1),""))</f>
        <v/>
      </c>
      <c r="U174" s="179" t="str">
        <f>IF($C174="","",IF(_xlfn.XLOOKUP($B174,Event_and_Consequence!$CL:$CL,Event_and_Consequence!AF:AF,"",0,1)&lt;&gt;"",_xlfn.XLOOKUP($B174,Event_and_Consequence!$CL:$CL,Event_and_Consequence!AF:AF,"",0,1),""))</f>
        <v/>
      </c>
      <c r="V174" s="184"/>
      <c r="W174" s="184"/>
      <c r="X174" s="179" t="str">
        <f>IF($C174="","",IF(_xlfn.XLOOKUP($B174,Event_and_Consequence!$CL:$CL,Event_and_Consequence!AG:AG,"",0,1)&lt;&gt;"",_xlfn.XLOOKUP($B174,Event_and_Consequence!$CL:$CL,Event_and_Consequence!AG:AG,"",0,1),""))</f>
        <v/>
      </c>
      <c r="Y174" s="179" t="str">
        <f>IF($C174="","",IF(_xlfn.XLOOKUP($B174,Event_and_Consequence!$CL:$CL,Event_and_Consequence!AH:AH,"",0,1)&lt;&gt;"",_xlfn.XLOOKUP($B174,Event_and_Consequence!$CL:$CL,Event_and_Consequence!AH:AH,"",0,1),""))</f>
        <v/>
      </c>
      <c r="Z174" s="179" t="str">
        <f>IF($C174="","",IF(_xlfn.XLOOKUP($B174,Event_and_Consequence!$CL:$CL,Event_and_Consequence!AI:AI,"",0,1)&lt;&gt;"",_xlfn.XLOOKUP($B174,Event_and_Consequence!$CL:$CL,Event_and_Consequence!AI:AI,"",0,1),""))</f>
        <v/>
      </c>
      <c r="AA174" s="179" t="str">
        <f>IF($C174="","",IF(_xlfn.XLOOKUP($B174,Event_and_Consequence!$CL:$CL,Event_and_Consequence!AJ:AJ,"",0,1)&lt;&gt;"",_xlfn.XLOOKUP($B174,Event_and_Consequence!$CL:$CL,Event_and_Consequence!AJ:AJ,"",0,1),""))</f>
        <v/>
      </c>
      <c r="AB174" s="184"/>
    </row>
    <row r="175" spans="1:28" s="176" customFormat="1" ht="12" x14ac:dyDescent="0.25">
      <c r="A175" s="188"/>
      <c r="B175" s="188">
        <v>173</v>
      </c>
      <c r="C175" s="178" t="str">
        <f>_xlfn.XLOOKUP($B175,Event_and_Consequence!$CL:$CL,Event_and_Consequence!B:B,"",0,1)</f>
        <v/>
      </c>
      <c r="D175" s="179" t="str">
        <f>IF($C175="","",_xlfn.XLOOKUP(C175,Facility_Information!B:B,Facility_Information!O:O,,0,1))</f>
        <v/>
      </c>
      <c r="E175" s="180" t="str">
        <f>IF($C175="","",_xlfn.XLOOKUP($B175,Event_and_Consequence!$CL:$CL,Event_and_Consequence!G:G,"",0,1))</f>
        <v/>
      </c>
      <c r="F175" s="181" t="str">
        <f>IF($C175="","",_xlfn.XLOOKUP($B175,Event_and_Consequence!$CL:$CL,Event_and_Consequence!H:H,"",0,1))</f>
        <v/>
      </c>
      <c r="G175" s="184"/>
      <c r="H175" s="184"/>
      <c r="I175" s="184"/>
      <c r="J175" s="179" t="str">
        <f>IF($C175="","",_xlfn.XLOOKUP($B175,Event_and_Consequence!$CL:$CL,Event_and_Consequence!I:I,"",0,1))</f>
        <v/>
      </c>
      <c r="K175" s="184"/>
      <c r="L175" s="179" t="str">
        <f>IF($C175="","",IF(_xlfn.XLOOKUP($B175,Event_and_Consequence!$CL:$CL,Event_and_Consequence!Y:Y,"",0,1)&lt;&gt;"",_xlfn.XLOOKUP($B175,Event_and_Consequence!$CL:$CL,Event_and_Consequence!Y:Y,"",0,1),""))</f>
        <v/>
      </c>
      <c r="M175" s="179" t="str">
        <f>IF($C175="","",IF(_xlfn.XLOOKUP($B175,Event_and_Consequence!$CL:$CL,Event_and_Consequence!Z:Z,"",0,1)&lt;&gt;"",_xlfn.XLOOKUP($B175,Event_and_Consequence!$CL:$CL,Event_and_Consequence!Z:Z,"",0,1),""))</f>
        <v/>
      </c>
      <c r="N175" s="179" t="str">
        <f>IF($C175="","",IF(_xlfn.XLOOKUP($B175,Event_and_Consequence!$CL:$CL,Event_and_Consequence!AA:AA,"",0,1)&lt;&gt;"",_xlfn.XLOOKUP($B175,Event_and_Consequence!$CL:$CL,Event_and_Consequence!AA:AA,"",0,1),""))</f>
        <v/>
      </c>
      <c r="O175" s="179" t="str">
        <f>IF($C175="","",IF(_xlfn.XLOOKUP($B175,Event_and_Consequence!$CL:$CL,Event_and_Consequence!AB:AB,"",0,1)&lt;&gt;"",_xlfn.XLOOKUP($B175,Event_and_Consequence!$CL:$CL,Event_and_Consequence!AB:AB,"",0,1),""))</f>
        <v/>
      </c>
      <c r="P175" s="184"/>
      <c r="Q175" s="184"/>
      <c r="R175" s="179" t="str">
        <f>IF($C175="","",IF(_xlfn.XLOOKUP($B175,Event_and_Consequence!$CL:$CL,Event_and_Consequence!AC:AC,"",0,1)&lt;&gt;"",_xlfn.XLOOKUP($B175,Event_and_Consequence!$CL:$CL,Event_and_Consequence!AC:AC,"",0,1),""))</f>
        <v/>
      </c>
      <c r="S175" s="179" t="str">
        <f>IF($C175="","",IF(_xlfn.XLOOKUP($B175,Event_and_Consequence!$CL:$CL,Event_and_Consequence!AD:AD,"",0,1)&lt;&gt;"",_xlfn.XLOOKUP($B175,Event_and_Consequence!$CL:$CL,Event_and_Consequence!AD:AD,"",0,1),""))</f>
        <v/>
      </c>
      <c r="T175" s="179" t="str">
        <f>IF($C175="","",IF(_xlfn.XLOOKUP($B175,Event_and_Consequence!$CL:$CL,Event_and_Consequence!AE:AE,"",0,1)&lt;&gt;"",_xlfn.XLOOKUP($B175,Event_and_Consequence!$CL:$CL,Event_and_Consequence!AE:AE,"",0,1),""))</f>
        <v/>
      </c>
      <c r="U175" s="179" t="str">
        <f>IF($C175="","",IF(_xlfn.XLOOKUP($B175,Event_and_Consequence!$CL:$CL,Event_and_Consequence!AF:AF,"",0,1)&lt;&gt;"",_xlfn.XLOOKUP($B175,Event_and_Consequence!$CL:$CL,Event_and_Consequence!AF:AF,"",0,1),""))</f>
        <v/>
      </c>
      <c r="V175" s="184"/>
      <c r="W175" s="184"/>
      <c r="X175" s="179" t="str">
        <f>IF($C175="","",IF(_xlfn.XLOOKUP($B175,Event_and_Consequence!$CL:$CL,Event_and_Consequence!AG:AG,"",0,1)&lt;&gt;"",_xlfn.XLOOKUP($B175,Event_and_Consequence!$CL:$CL,Event_and_Consequence!AG:AG,"",0,1),""))</f>
        <v/>
      </c>
      <c r="Y175" s="179" t="str">
        <f>IF($C175="","",IF(_xlfn.XLOOKUP($B175,Event_and_Consequence!$CL:$CL,Event_and_Consequence!AH:AH,"",0,1)&lt;&gt;"",_xlfn.XLOOKUP($B175,Event_and_Consequence!$CL:$CL,Event_and_Consequence!AH:AH,"",0,1),""))</f>
        <v/>
      </c>
      <c r="Z175" s="179" t="str">
        <f>IF($C175="","",IF(_xlfn.XLOOKUP($B175,Event_and_Consequence!$CL:$CL,Event_and_Consequence!AI:AI,"",0,1)&lt;&gt;"",_xlfn.XLOOKUP($B175,Event_and_Consequence!$CL:$CL,Event_and_Consequence!AI:AI,"",0,1),""))</f>
        <v/>
      </c>
      <c r="AA175" s="179" t="str">
        <f>IF($C175="","",IF(_xlfn.XLOOKUP($B175,Event_and_Consequence!$CL:$CL,Event_and_Consequence!AJ:AJ,"",0,1)&lt;&gt;"",_xlfn.XLOOKUP($B175,Event_and_Consequence!$CL:$CL,Event_and_Consequence!AJ:AJ,"",0,1),""))</f>
        <v/>
      </c>
      <c r="AB175" s="184"/>
    </row>
    <row r="176" spans="1:28" s="176" customFormat="1" ht="12" x14ac:dyDescent="0.25">
      <c r="A176" s="188"/>
      <c r="B176" s="188">
        <v>174</v>
      </c>
      <c r="C176" s="178" t="str">
        <f>_xlfn.XLOOKUP($B176,Event_and_Consequence!$CL:$CL,Event_and_Consequence!B:B,"",0,1)</f>
        <v/>
      </c>
      <c r="D176" s="179" t="str">
        <f>IF($C176="","",_xlfn.XLOOKUP(C176,Facility_Information!B:B,Facility_Information!O:O,,0,1))</f>
        <v/>
      </c>
      <c r="E176" s="180" t="str">
        <f>IF($C176="","",_xlfn.XLOOKUP($B176,Event_and_Consequence!$CL:$CL,Event_and_Consequence!G:G,"",0,1))</f>
        <v/>
      </c>
      <c r="F176" s="181" t="str">
        <f>IF($C176="","",_xlfn.XLOOKUP($B176,Event_and_Consequence!$CL:$CL,Event_and_Consequence!H:H,"",0,1))</f>
        <v/>
      </c>
      <c r="G176" s="184"/>
      <c r="H176" s="184"/>
      <c r="I176" s="184"/>
      <c r="J176" s="179" t="str">
        <f>IF($C176="","",_xlfn.XLOOKUP($B176,Event_and_Consequence!$CL:$CL,Event_and_Consequence!I:I,"",0,1))</f>
        <v/>
      </c>
      <c r="K176" s="184"/>
      <c r="L176" s="179" t="str">
        <f>IF($C176="","",IF(_xlfn.XLOOKUP($B176,Event_and_Consequence!$CL:$CL,Event_and_Consequence!Y:Y,"",0,1)&lt;&gt;"",_xlfn.XLOOKUP($B176,Event_and_Consequence!$CL:$CL,Event_and_Consequence!Y:Y,"",0,1),""))</f>
        <v/>
      </c>
      <c r="M176" s="179" t="str">
        <f>IF($C176="","",IF(_xlfn.XLOOKUP($B176,Event_and_Consequence!$CL:$CL,Event_and_Consequence!Z:Z,"",0,1)&lt;&gt;"",_xlfn.XLOOKUP($B176,Event_and_Consequence!$CL:$CL,Event_and_Consequence!Z:Z,"",0,1),""))</f>
        <v/>
      </c>
      <c r="N176" s="179" t="str">
        <f>IF($C176="","",IF(_xlfn.XLOOKUP($B176,Event_and_Consequence!$CL:$CL,Event_and_Consequence!AA:AA,"",0,1)&lt;&gt;"",_xlfn.XLOOKUP($B176,Event_and_Consequence!$CL:$CL,Event_and_Consequence!AA:AA,"",0,1),""))</f>
        <v/>
      </c>
      <c r="O176" s="179" t="str">
        <f>IF($C176="","",IF(_xlfn.XLOOKUP($B176,Event_and_Consequence!$CL:$CL,Event_and_Consequence!AB:AB,"",0,1)&lt;&gt;"",_xlfn.XLOOKUP($B176,Event_and_Consequence!$CL:$CL,Event_and_Consequence!AB:AB,"",0,1),""))</f>
        <v/>
      </c>
      <c r="P176" s="184"/>
      <c r="Q176" s="184"/>
      <c r="R176" s="179" t="str">
        <f>IF($C176="","",IF(_xlfn.XLOOKUP($B176,Event_and_Consequence!$CL:$CL,Event_and_Consequence!AC:AC,"",0,1)&lt;&gt;"",_xlfn.XLOOKUP($B176,Event_and_Consequence!$CL:$CL,Event_and_Consequence!AC:AC,"",0,1),""))</f>
        <v/>
      </c>
      <c r="S176" s="179" t="str">
        <f>IF($C176="","",IF(_xlfn.XLOOKUP($B176,Event_and_Consequence!$CL:$CL,Event_and_Consequence!AD:AD,"",0,1)&lt;&gt;"",_xlfn.XLOOKUP($B176,Event_and_Consequence!$CL:$CL,Event_and_Consequence!AD:AD,"",0,1),""))</f>
        <v/>
      </c>
      <c r="T176" s="179" t="str">
        <f>IF($C176="","",IF(_xlfn.XLOOKUP($B176,Event_and_Consequence!$CL:$CL,Event_and_Consequence!AE:AE,"",0,1)&lt;&gt;"",_xlfn.XLOOKUP($B176,Event_and_Consequence!$CL:$CL,Event_and_Consequence!AE:AE,"",0,1),""))</f>
        <v/>
      </c>
      <c r="U176" s="179" t="str">
        <f>IF($C176="","",IF(_xlfn.XLOOKUP($B176,Event_and_Consequence!$CL:$CL,Event_and_Consequence!AF:AF,"",0,1)&lt;&gt;"",_xlfn.XLOOKUP($B176,Event_and_Consequence!$CL:$CL,Event_and_Consequence!AF:AF,"",0,1),""))</f>
        <v/>
      </c>
      <c r="V176" s="184"/>
      <c r="W176" s="184"/>
      <c r="X176" s="179" t="str">
        <f>IF($C176="","",IF(_xlfn.XLOOKUP($B176,Event_and_Consequence!$CL:$CL,Event_and_Consequence!AG:AG,"",0,1)&lt;&gt;"",_xlfn.XLOOKUP($B176,Event_and_Consequence!$CL:$CL,Event_and_Consequence!AG:AG,"",0,1),""))</f>
        <v/>
      </c>
      <c r="Y176" s="179" t="str">
        <f>IF($C176="","",IF(_xlfn.XLOOKUP($B176,Event_and_Consequence!$CL:$CL,Event_and_Consequence!AH:AH,"",0,1)&lt;&gt;"",_xlfn.XLOOKUP($B176,Event_and_Consequence!$CL:$CL,Event_and_Consequence!AH:AH,"",0,1),""))</f>
        <v/>
      </c>
      <c r="Z176" s="179" t="str">
        <f>IF($C176="","",IF(_xlfn.XLOOKUP($B176,Event_and_Consequence!$CL:$CL,Event_and_Consequence!AI:AI,"",0,1)&lt;&gt;"",_xlfn.XLOOKUP($B176,Event_and_Consequence!$CL:$CL,Event_and_Consequence!AI:AI,"",0,1),""))</f>
        <v/>
      </c>
      <c r="AA176" s="179" t="str">
        <f>IF($C176="","",IF(_xlfn.XLOOKUP($B176,Event_and_Consequence!$CL:$CL,Event_and_Consequence!AJ:AJ,"",0,1)&lt;&gt;"",_xlfn.XLOOKUP($B176,Event_and_Consequence!$CL:$CL,Event_and_Consequence!AJ:AJ,"",0,1),""))</f>
        <v/>
      </c>
      <c r="AB176" s="184"/>
    </row>
    <row r="177" spans="1:28" s="176" customFormat="1" ht="12" x14ac:dyDescent="0.25">
      <c r="A177" s="188"/>
      <c r="B177" s="188">
        <v>175</v>
      </c>
      <c r="C177" s="178" t="str">
        <f>_xlfn.XLOOKUP($B177,Event_and_Consequence!$CL:$CL,Event_and_Consequence!B:B,"",0,1)</f>
        <v/>
      </c>
      <c r="D177" s="179" t="str">
        <f>IF($C177="","",_xlfn.XLOOKUP(C177,Facility_Information!B:B,Facility_Information!O:O,,0,1))</f>
        <v/>
      </c>
      <c r="E177" s="180" t="str">
        <f>IF($C177="","",_xlfn.XLOOKUP($B177,Event_and_Consequence!$CL:$CL,Event_and_Consequence!G:G,"",0,1))</f>
        <v/>
      </c>
      <c r="F177" s="181" t="str">
        <f>IF($C177="","",_xlfn.XLOOKUP($B177,Event_and_Consequence!$CL:$CL,Event_and_Consequence!H:H,"",0,1))</f>
        <v/>
      </c>
      <c r="G177" s="184"/>
      <c r="H177" s="184"/>
      <c r="I177" s="184"/>
      <c r="J177" s="179" t="str">
        <f>IF($C177="","",_xlfn.XLOOKUP($B177,Event_and_Consequence!$CL:$CL,Event_and_Consequence!I:I,"",0,1))</f>
        <v/>
      </c>
      <c r="K177" s="184"/>
      <c r="L177" s="179" t="str">
        <f>IF($C177="","",IF(_xlfn.XLOOKUP($B177,Event_and_Consequence!$CL:$CL,Event_and_Consequence!Y:Y,"",0,1)&lt;&gt;"",_xlfn.XLOOKUP($B177,Event_and_Consequence!$CL:$CL,Event_and_Consequence!Y:Y,"",0,1),""))</f>
        <v/>
      </c>
      <c r="M177" s="179" t="str">
        <f>IF($C177="","",IF(_xlfn.XLOOKUP($B177,Event_and_Consequence!$CL:$CL,Event_and_Consequence!Z:Z,"",0,1)&lt;&gt;"",_xlfn.XLOOKUP($B177,Event_and_Consequence!$CL:$CL,Event_and_Consequence!Z:Z,"",0,1),""))</f>
        <v/>
      </c>
      <c r="N177" s="179" t="str">
        <f>IF($C177="","",IF(_xlfn.XLOOKUP($B177,Event_and_Consequence!$CL:$CL,Event_and_Consequence!AA:AA,"",0,1)&lt;&gt;"",_xlfn.XLOOKUP($B177,Event_and_Consequence!$CL:$CL,Event_and_Consequence!AA:AA,"",0,1),""))</f>
        <v/>
      </c>
      <c r="O177" s="179" t="str">
        <f>IF($C177="","",IF(_xlfn.XLOOKUP($B177,Event_and_Consequence!$CL:$CL,Event_and_Consequence!AB:AB,"",0,1)&lt;&gt;"",_xlfn.XLOOKUP($B177,Event_and_Consequence!$CL:$CL,Event_and_Consequence!AB:AB,"",0,1),""))</f>
        <v/>
      </c>
      <c r="P177" s="184"/>
      <c r="Q177" s="184"/>
      <c r="R177" s="179" t="str">
        <f>IF($C177="","",IF(_xlfn.XLOOKUP($B177,Event_and_Consequence!$CL:$CL,Event_and_Consequence!AC:AC,"",0,1)&lt;&gt;"",_xlfn.XLOOKUP($B177,Event_and_Consequence!$CL:$CL,Event_and_Consequence!AC:AC,"",0,1),""))</f>
        <v/>
      </c>
      <c r="S177" s="179" t="str">
        <f>IF($C177="","",IF(_xlfn.XLOOKUP($B177,Event_and_Consequence!$CL:$CL,Event_and_Consequence!AD:AD,"",0,1)&lt;&gt;"",_xlfn.XLOOKUP($B177,Event_and_Consequence!$CL:$CL,Event_and_Consequence!AD:AD,"",0,1),""))</f>
        <v/>
      </c>
      <c r="T177" s="179" t="str">
        <f>IF($C177="","",IF(_xlfn.XLOOKUP($B177,Event_and_Consequence!$CL:$CL,Event_and_Consequence!AE:AE,"",0,1)&lt;&gt;"",_xlfn.XLOOKUP($B177,Event_and_Consequence!$CL:$CL,Event_and_Consequence!AE:AE,"",0,1),""))</f>
        <v/>
      </c>
      <c r="U177" s="179" t="str">
        <f>IF($C177="","",IF(_xlfn.XLOOKUP($B177,Event_and_Consequence!$CL:$CL,Event_and_Consequence!AF:AF,"",0,1)&lt;&gt;"",_xlfn.XLOOKUP($B177,Event_and_Consequence!$CL:$CL,Event_and_Consequence!AF:AF,"",0,1),""))</f>
        <v/>
      </c>
      <c r="V177" s="184"/>
      <c r="W177" s="184"/>
      <c r="X177" s="179" t="str">
        <f>IF($C177="","",IF(_xlfn.XLOOKUP($B177,Event_and_Consequence!$CL:$CL,Event_and_Consequence!AG:AG,"",0,1)&lt;&gt;"",_xlfn.XLOOKUP($B177,Event_and_Consequence!$CL:$CL,Event_and_Consequence!AG:AG,"",0,1),""))</f>
        <v/>
      </c>
      <c r="Y177" s="179" t="str">
        <f>IF($C177="","",IF(_xlfn.XLOOKUP($B177,Event_and_Consequence!$CL:$CL,Event_and_Consequence!AH:AH,"",0,1)&lt;&gt;"",_xlfn.XLOOKUP($B177,Event_and_Consequence!$CL:$CL,Event_and_Consequence!AH:AH,"",0,1),""))</f>
        <v/>
      </c>
      <c r="Z177" s="179" t="str">
        <f>IF($C177="","",IF(_xlfn.XLOOKUP($B177,Event_and_Consequence!$CL:$CL,Event_and_Consequence!AI:AI,"",0,1)&lt;&gt;"",_xlfn.XLOOKUP($B177,Event_and_Consequence!$CL:$CL,Event_and_Consequence!AI:AI,"",0,1),""))</f>
        <v/>
      </c>
      <c r="AA177" s="179" t="str">
        <f>IF($C177="","",IF(_xlfn.XLOOKUP($B177,Event_and_Consequence!$CL:$CL,Event_and_Consequence!AJ:AJ,"",0,1)&lt;&gt;"",_xlfn.XLOOKUP($B177,Event_and_Consequence!$CL:$CL,Event_and_Consequence!AJ:AJ,"",0,1),""))</f>
        <v/>
      </c>
      <c r="AB177" s="184"/>
    </row>
    <row r="178" spans="1:28" s="176" customFormat="1" ht="12" x14ac:dyDescent="0.25">
      <c r="A178" s="188"/>
      <c r="B178" s="188">
        <v>176</v>
      </c>
      <c r="C178" s="178" t="str">
        <f>_xlfn.XLOOKUP($B178,Event_and_Consequence!$CL:$CL,Event_and_Consequence!B:B,"",0,1)</f>
        <v/>
      </c>
      <c r="D178" s="179" t="str">
        <f>IF($C178="","",_xlfn.XLOOKUP(C178,Facility_Information!B:B,Facility_Information!O:O,,0,1))</f>
        <v/>
      </c>
      <c r="E178" s="180" t="str">
        <f>IF($C178="","",_xlfn.XLOOKUP($B178,Event_and_Consequence!$CL:$CL,Event_and_Consequence!G:G,"",0,1))</f>
        <v/>
      </c>
      <c r="F178" s="181" t="str">
        <f>IF($C178="","",_xlfn.XLOOKUP($B178,Event_and_Consequence!$CL:$CL,Event_and_Consequence!H:H,"",0,1))</f>
        <v/>
      </c>
      <c r="G178" s="184"/>
      <c r="H178" s="184"/>
      <c r="I178" s="184"/>
      <c r="J178" s="179" t="str">
        <f>IF($C178="","",_xlfn.XLOOKUP($B178,Event_and_Consequence!$CL:$CL,Event_and_Consequence!I:I,"",0,1))</f>
        <v/>
      </c>
      <c r="K178" s="184"/>
      <c r="L178" s="179" t="str">
        <f>IF($C178="","",IF(_xlfn.XLOOKUP($B178,Event_and_Consequence!$CL:$CL,Event_and_Consequence!Y:Y,"",0,1)&lt;&gt;"",_xlfn.XLOOKUP($B178,Event_and_Consequence!$CL:$CL,Event_and_Consequence!Y:Y,"",0,1),""))</f>
        <v/>
      </c>
      <c r="M178" s="179" t="str">
        <f>IF($C178="","",IF(_xlfn.XLOOKUP($B178,Event_and_Consequence!$CL:$CL,Event_and_Consequence!Z:Z,"",0,1)&lt;&gt;"",_xlfn.XLOOKUP($B178,Event_and_Consequence!$CL:$CL,Event_and_Consequence!Z:Z,"",0,1),""))</f>
        <v/>
      </c>
      <c r="N178" s="179" t="str">
        <f>IF($C178="","",IF(_xlfn.XLOOKUP($B178,Event_and_Consequence!$CL:$CL,Event_and_Consequence!AA:AA,"",0,1)&lt;&gt;"",_xlfn.XLOOKUP($B178,Event_and_Consequence!$CL:$CL,Event_and_Consequence!AA:AA,"",0,1),""))</f>
        <v/>
      </c>
      <c r="O178" s="179" t="str">
        <f>IF($C178="","",IF(_xlfn.XLOOKUP($B178,Event_and_Consequence!$CL:$CL,Event_and_Consequence!AB:AB,"",0,1)&lt;&gt;"",_xlfn.XLOOKUP($B178,Event_and_Consequence!$CL:$CL,Event_and_Consequence!AB:AB,"",0,1),""))</f>
        <v/>
      </c>
      <c r="P178" s="184"/>
      <c r="Q178" s="184"/>
      <c r="R178" s="179" t="str">
        <f>IF($C178="","",IF(_xlfn.XLOOKUP($B178,Event_and_Consequence!$CL:$CL,Event_and_Consequence!AC:AC,"",0,1)&lt;&gt;"",_xlfn.XLOOKUP($B178,Event_and_Consequence!$CL:$CL,Event_and_Consequence!AC:AC,"",0,1),""))</f>
        <v/>
      </c>
      <c r="S178" s="179" t="str">
        <f>IF($C178="","",IF(_xlfn.XLOOKUP($B178,Event_and_Consequence!$CL:$CL,Event_and_Consequence!AD:AD,"",0,1)&lt;&gt;"",_xlfn.XLOOKUP($B178,Event_and_Consequence!$CL:$CL,Event_and_Consequence!AD:AD,"",0,1),""))</f>
        <v/>
      </c>
      <c r="T178" s="179" t="str">
        <f>IF($C178="","",IF(_xlfn.XLOOKUP($B178,Event_and_Consequence!$CL:$CL,Event_and_Consequence!AE:AE,"",0,1)&lt;&gt;"",_xlfn.XLOOKUP($B178,Event_and_Consequence!$CL:$CL,Event_and_Consequence!AE:AE,"",0,1),""))</f>
        <v/>
      </c>
      <c r="U178" s="179" t="str">
        <f>IF($C178="","",IF(_xlfn.XLOOKUP($B178,Event_and_Consequence!$CL:$CL,Event_and_Consequence!AF:AF,"",0,1)&lt;&gt;"",_xlfn.XLOOKUP($B178,Event_and_Consequence!$CL:$CL,Event_and_Consequence!AF:AF,"",0,1),""))</f>
        <v/>
      </c>
      <c r="V178" s="184"/>
      <c r="W178" s="184"/>
      <c r="X178" s="179" t="str">
        <f>IF($C178="","",IF(_xlfn.XLOOKUP($B178,Event_and_Consequence!$CL:$CL,Event_and_Consequence!AG:AG,"",0,1)&lt;&gt;"",_xlfn.XLOOKUP($B178,Event_and_Consequence!$CL:$CL,Event_and_Consequence!AG:AG,"",0,1),""))</f>
        <v/>
      </c>
      <c r="Y178" s="179" t="str">
        <f>IF($C178="","",IF(_xlfn.XLOOKUP($B178,Event_and_Consequence!$CL:$CL,Event_and_Consequence!AH:AH,"",0,1)&lt;&gt;"",_xlfn.XLOOKUP($B178,Event_and_Consequence!$CL:$CL,Event_and_Consequence!AH:AH,"",0,1),""))</f>
        <v/>
      </c>
      <c r="Z178" s="179" t="str">
        <f>IF($C178="","",IF(_xlfn.XLOOKUP($B178,Event_and_Consequence!$CL:$CL,Event_and_Consequence!AI:AI,"",0,1)&lt;&gt;"",_xlfn.XLOOKUP($B178,Event_and_Consequence!$CL:$CL,Event_and_Consequence!AI:AI,"",0,1),""))</f>
        <v/>
      </c>
      <c r="AA178" s="179" t="str">
        <f>IF($C178="","",IF(_xlfn.XLOOKUP($B178,Event_and_Consequence!$CL:$CL,Event_and_Consequence!AJ:AJ,"",0,1)&lt;&gt;"",_xlfn.XLOOKUP($B178,Event_and_Consequence!$CL:$CL,Event_and_Consequence!AJ:AJ,"",0,1),""))</f>
        <v/>
      </c>
      <c r="AB178" s="184"/>
    </row>
    <row r="179" spans="1:28" s="176" customFormat="1" ht="12" x14ac:dyDescent="0.25">
      <c r="A179" s="188"/>
      <c r="B179" s="188">
        <v>177</v>
      </c>
      <c r="C179" s="178" t="str">
        <f>_xlfn.XLOOKUP($B179,Event_and_Consequence!$CL:$CL,Event_and_Consequence!B:B,"",0,1)</f>
        <v/>
      </c>
      <c r="D179" s="179" t="str">
        <f>IF($C179="","",_xlfn.XLOOKUP(C179,Facility_Information!B:B,Facility_Information!O:O,,0,1))</f>
        <v/>
      </c>
      <c r="E179" s="180" t="str">
        <f>IF($C179="","",_xlfn.XLOOKUP($B179,Event_and_Consequence!$CL:$CL,Event_and_Consequence!G:G,"",0,1))</f>
        <v/>
      </c>
      <c r="F179" s="181" t="str">
        <f>IF($C179="","",_xlfn.XLOOKUP($B179,Event_and_Consequence!$CL:$CL,Event_and_Consequence!H:H,"",0,1))</f>
        <v/>
      </c>
      <c r="G179" s="184"/>
      <c r="H179" s="184"/>
      <c r="I179" s="184"/>
      <c r="J179" s="179" t="str">
        <f>IF($C179="","",_xlfn.XLOOKUP($B179,Event_and_Consequence!$CL:$CL,Event_and_Consequence!I:I,"",0,1))</f>
        <v/>
      </c>
      <c r="K179" s="184"/>
      <c r="L179" s="179" t="str">
        <f>IF($C179="","",IF(_xlfn.XLOOKUP($B179,Event_and_Consequence!$CL:$CL,Event_and_Consequence!Y:Y,"",0,1)&lt;&gt;"",_xlfn.XLOOKUP($B179,Event_and_Consequence!$CL:$CL,Event_and_Consequence!Y:Y,"",0,1),""))</f>
        <v/>
      </c>
      <c r="M179" s="179" t="str">
        <f>IF($C179="","",IF(_xlfn.XLOOKUP($B179,Event_and_Consequence!$CL:$CL,Event_and_Consequence!Z:Z,"",0,1)&lt;&gt;"",_xlfn.XLOOKUP($B179,Event_and_Consequence!$CL:$CL,Event_and_Consequence!Z:Z,"",0,1),""))</f>
        <v/>
      </c>
      <c r="N179" s="179" t="str">
        <f>IF($C179="","",IF(_xlfn.XLOOKUP($B179,Event_and_Consequence!$CL:$CL,Event_and_Consequence!AA:AA,"",0,1)&lt;&gt;"",_xlfn.XLOOKUP($B179,Event_and_Consequence!$CL:$CL,Event_and_Consequence!AA:AA,"",0,1),""))</f>
        <v/>
      </c>
      <c r="O179" s="179" t="str">
        <f>IF($C179="","",IF(_xlfn.XLOOKUP($B179,Event_and_Consequence!$CL:$CL,Event_and_Consequence!AB:AB,"",0,1)&lt;&gt;"",_xlfn.XLOOKUP($B179,Event_and_Consequence!$CL:$CL,Event_and_Consequence!AB:AB,"",0,1),""))</f>
        <v/>
      </c>
      <c r="P179" s="184"/>
      <c r="Q179" s="184"/>
      <c r="R179" s="179" t="str">
        <f>IF($C179="","",IF(_xlfn.XLOOKUP($B179,Event_and_Consequence!$CL:$CL,Event_and_Consequence!AC:AC,"",0,1)&lt;&gt;"",_xlfn.XLOOKUP($B179,Event_and_Consequence!$CL:$CL,Event_and_Consequence!AC:AC,"",0,1),""))</f>
        <v/>
      </c>
      <c r="S179" s="179" t="str">
        <f>IF($C179="","",IF(_xlfn.XLOOKUP($B179,Event_and_Consequence!$CL:$CL,Event_and_Consequence!AD:AD,"",0,1)&lt;&gt;"",_xlfn.XLOOKUP($B179,Event_and_Consequence!$CL:$CL,Event_and_Consequence!AD:AD,"",0,1),""))</f>
        <v/>
      </c>
      <c r="T179" s="179" t="str">
        <f>IF($C179="","",IF(_xlfn.XLOOKUP($B179,Event_and_Consequence!$CL:$CL,Event_and_Consequence!AE:AE,"",0,1)&lt;&gt;"",_xlfn.XLOOKUP($B179,Event_and_Consequence!$CL:$CL,Event_and_Consequence!AE:AE,"",0,1),""))</f>
        <v/>
      </c>
      <c r="U179" s="179" t="str">
        <f>IF($C179="","",IF(_xlfn.XLOOKUP($B179,Event_and_Consequence!$CL:$CL,Event_and_Consequence!AF:AF,"",0,1)&lt;&gt;"",_xlfn.XLOOKUP($B179,Event_and_Consequence!$CL:$CL,Event_and_Consequence!AF:AF,"",0,1),""))</f>
        <v/>
      </c>
      <c r="V179" s="184"/>
      <c r="W179" s="184"/>
      <c r="X179" s="179" t="str">
        <f>IF($C179="","",IF(_xlfn.XLOOKUP($B179,Event_and_Consequence!$CL:$CL,Event_and_Consequence!AG:AG,"",0,1)&lt;&gt;"",_xlfn.XLOOKUP($B179,Event_and_Consequence!$CL:$CL,Event_and_Consequence!AG:AG,"",0,1),""))</f>
        <v/>
      </c>
      <c r="Y179" s="179" t="str">
        <f>IF($C179="","",IF(_xlfn.XLOOKUP($B179,Event_and_Consequence!$CL:$CL,Event_and_Consequence!AH:AH,"",0,1)&lt;&gt;"",_xlfn.XLOOKUP($B179,Event_and_Consequence!$CL:$CL,Event_and_Consequence!AH:AH,"",0,1),""))</f>
        <v/>
      </c>
      <c r="Z179" s="179" t="str">
        <f>IF($C179="","",IF(_xlfn.XLOOKUP($B179,Event_and_Consequence!$CL:$CL,Event_and_Consequence!AI:AI,"",0,1)&lt;&gt;"",_xlfn.XLOOKUP($B179,Event_and_Consequence!$CL:$CL,Event_and_Consequence!AI:AI,"",0,1),""))</f>
        <v/>
      </c>
      <c r="AA179" s="179" t="str">
        <f>IF($C179="","",IF(_xlfn.XLOOKUP($B179,Event_and_Consequence!$CL:$CL,Event_and_Consequence!AJ:AJ,"",0,1)&lt;&gt;"",_xlfn.XLOOKUP($B179,Event_and_Consequence!$CL:$CL,Event_and_Consequence!AJ:AJ,"",0,1),""))</f>
        <v/>
      </c>
      <c r="AB179" s="184"/>
    </row>
    <row r="180" spans="1:28" s="176" customFormat="1" ht="12" x14ac:dyDescent="0.25">
      <c r="A180" s="188"/>
      <c r="B180" s="188">
        <v>178</v>
      </c>
      <c r="C180" s="178" t="str">
        <f>_xlfn.XLOOKUP($B180,Event_and_Consequence!$CL:$CL,Event_and_Consequence!B:B,"",0,1)</f>
        <v/>
      </c>
      <c r="D180" s="179" t="str">
        <f>IF($C180="","",_xlfn.XLOOKUP(C180,Facility_Information!B:B,Facility_Information!O:O,,0,1))</f>
        <v/>
      </c>
      <c r="E180" s="180" t="str">
        <f>IF($C180="","",_xlfn.XLOOKUP($B180,Event_and_Consequence!$CL:$CL,Event_and_Consequence!G:G,"",0,1))</f>
        <v/>
      </c>
      <c r="F180" s="181" t="str">
        <f>IF($C180="","",_xlfn.XLOOKUP($B180,Event_and_Consequence!$CL:$CL,Event_and_Consequence!H:H,"",0,1))</f>
        <v/>
      </c>
      <c r="G180" s="184"/>
      <c r="H180" s="184"/>
      <c r="I180" s="184"/>
      <c r="J180" s="179" t="str">
        <f>IF($C180="","",_xlfn.XLOOKUP($B180,Event_and_Consequence!$CL:$CL,Event_and_Consequence!I:I,"",0,1))</f>
        <v/>
      </c>
      <c r="K180" s="184"/>
      <c r="L180" s="179" t="str">
        <f>IF($C180="","",IF(_xlfn.XLOOKUP($B180,Event_and_Consequence!$CL:$CL,Event_and_Consequence!Y:Y,"",0,1)&lt;&gt;"",_xlfn.XLOOKUP($B180,Event_and_Consequence!$CL:$CL,Event_and_Consequence!Y:Y,"",0,1),""))</f>
        <v/>
      </c>
      <c r="M180" s="179" t="str">
        <f>IF($C180="","",IF(_xlfn.XLOOKUP($B180,Event_and_Consequence!$CL:$CL,Event_and_Consequence!Z:Z,"",0,1)&lt;&gt;"",_xlfn.XLOOKUP($B180,Event_and_Consequence!$CL:$CL,Event_and_Consequence!Z:Z,"",0,1),""))</f>
        <v/>
      </c>
      <c r="N180" s="179" t="str">
        <f>IF($C180="","",IF(_xlfn.XLOOKUP($B180,Event_and_Consequence!$CL:$CL,Event_and_Consequence!AA:AA,"",0,1)&lt;&gt;"",_xlfn.XLOOKUP($B180,Event_and_Consequence!$CL:$CL,Event_and_Consequence!AA:AA,"",0,1),""))</f>
        <v/>
      </c>
      <c r="O180" s="179" t="str">
        <f>IF($C180="","",IF(_xlfn.XLOOKUP($B180,Event_and_Consequence!$CL:$CL,Event_and_Consequence!AB:AB,"",0,1)&lt;&gt;"",_xlfn.XLOOKUP($B180,Event_and_Consequence!$CL:$CL,Event_and_Consequence!AB:AB,"",0,1),""))</f>
        <v/>
      </c>
      <c r="P180" s="184"/>
      <c r="Q180" s="184"/>
      <c r="R180" s="179" t="str">
        <f>IF($C180="","",IF(_xlfn.XLOOKUP($B180,Event_and_Consequence!$CL:$CL,Event_and_Consequence!AC:AC,"",0,1)&lt;&gt;"",_xlfn.XLOOKUP($B180,Event_and_Consequence!$CL:$CL,Event_and_Consequence!AC:AC,"",0,1),""))</f>
        <v/>
      </c>
      <c r="S180" s="179" t="str">
        <f>IF($C180="","",IF(_xlfn.XLOOKUP($B180,Event_and_Consequence!$CL:$CL,Event_and_Consequence!AD:AD,"",0,1)&lt;&gt;"",_xlfn.XLOOKUP($B180,Event_and_Consequence!$CL:$CL,Event_and_Consequence!AD:AD,"",0,1),""))</f>
        <v/>
      </c>
      <c r="T180" s="179" t="str">
        <f>IF($C180="","",IF(_xlfn.XLOOKUP($B180,Event_and_Consequence!$CL:$CL,Event_and_Consequence!AE:AE,"",0,1)&lt;&gt;"",_xlfn.XLOOKUP($B180,Event_and_Consequence!$CL:$CL,Event_and_Consequence!AE:AE,"",0,1),""))</f>
        <v/>
      </c>
      <c r="U180" s="179" t="str">
        <f>IF($C180="","",IF(_xlfn.XLOOKUP($B180,Event_and_Consequence!$CL:$CL,Event_and_Consequence!AF:AF,"",0,1)&lt;&gt;"",_xlfn.XLOOKUP($B180,Event_and_Consequence!$CL:$CL,Event_and_Consequence!AF:AF,"",0,1),""))</f>
        <v/>
      </c>
      <c r="V180" s="184"/>
      <c r="W180" s="184"/>
      <c r="X180" s="179" t="str">
        <f>IF($C180="","",IF(_xlfn.XLOOKUP($B180,Event_and_Consequence!$CL:$CL,Event_and_Consequence!AG:AG,"",0,1)&lt;&gt;"",_xlfn.XLOOKUP($B180,Event_and_Consequence!$CL:$CL,Event_and_Consequence!AG:AG,"",0,1),""))</f>
        <v/>
      </c>
      <c r="Y180" s="179" t="str">
        <f>IF($C180="","",IF(_xlfn.XLOOKUP($B180,Event_and_Consequence!$CL:$CL,Event_and_Consequence!AH:AH,"",0,1)&lt;&gt;"",_xlfn.XLOOKUP($B180,Event_and_Consequence!$CL:$CL,Event_and_Consequence!AH:AH,"",0,1),""))</f>
        <v/>
      </c>
      <c r="Z180" s="179" t="str">
        <f>IF($C180="","",IF(_xlfn.XLOOKUP($B180,Event_and_Consequence!$CL:$CL,Event_and_Consequence!AI:AI,"",0,1)&lt;&gt;"",_xlfn.XLOOKUP($B180,Event_and_Consequence!$CL:$CL,Event_and_Consequence!AI:AI,"",0,1),""))</f>
        <v/>
      </c>
      <c r="AA180" s="179" t="str">
        <f>IF($C180="","",IF(_xlfn.XLOOKUP($B180,Event_and_Consequence!$CL:$CL,Event_and_Consequence!AJ:AJ,"",0,1)&lt;&gt;"",_xlfn.XLOOKUP($B180,Event_and_Consequence!$CL:$CL,Event_and_Consequence!AJ:AJ,"",0,1),""))</f>
        <v/>
      </c>
      <c r="AB180" s="184"/>
    </row>
    <row r="181" spans="1:28" s="176" customFormat="1" ht="12" x14ac:dyDescent="0.25">
      <c r="A181" s="188"/>
      <c r="B181" s="188">
        <v>179</v>
      </c>
      <c r="C181" s="178" t="str">
        <f>_xlfn.XLOOKUP($B181,Event_and_Consequence!$CL:$CL,Event_and_Consequence!B:B,"",0,1)</f>
        <v/>
      </c>
      <c r="D181" s="179" t="str">
        <f>IF($C181="","",_xlfn.XLOOKUP(C181,Facility_Information!B:B,Facility_Information!O:O,,0,1))</f>
        <v/>
      </c>
      <c r="E181" s="180" t="str">
        <f>IF($C181="","",_xlfn.XLOOKUP($B181,Event_and_Consequence!$CL:$CL,Event_and_Consequence!G:G,"",0,1))</f>
        <v/>
      </c>
      <c r="F181" s="181" t="str">
        <f>IF($C181="","",_xlfn.XLOOKUP($B181,Event_and_Consequence!$CL:$CL,Event_and_Consequence!H:H,"",0,1))</f>
        <v/>
      </c>
      <c r="G181" s="184"/>
      <c r="H181" s="184"/>
      <c r="I181" s="184"/>
      <c r="J181" s="179" t="str">
        <f>IF($C181="","",_xlfn.XLOOKUP($B181,Event_and_Consequence!$CL:$CL,Event_and_Consequence!I:I,"",0,1))</f>
        <v/>
      </c>
      <c r="K181" s="184"/>
      <c r="L181" s="179" t="str">
        <f>IF($C181="","",IF(_xlfn.XLOOKUP($B181,Event_and_Consequence!$CL:$CL,Event_and_Consequence!Y:Y,"",0,1)&lt;&gt;"",_xlfn.XLOOKUP($B181,Event_and_Consequence!$CL:$CL,Event_and_Consequence!Y:Y,"",0,1),""))</f>
        <v/>
      </c>
      <c r="M181" s="179" t="str">
        <f>IF($C181="","",IF(_xlfn.XLOOKUP($B181,Event_and_Consequence!$CL:$CL,Event_and_Consequence!Z:Z,"",0,1)&lt;&gt;"",_xlfn.XLOOKUP($B181,Event_and_Consequence!$CL:$CL,Event_and_Consequence!Z:Z,"",0,1),""))</f>
        <v/>
      </c>
      <c r="N181" s="179" t="str">
        <f>IF($C181="","",IF(_xlfn.XLOOKUP($B181,Event_and_Consequence!$CL:$CL,Event_and_Consequence!AA:AA,"",0,1)&lt;&gt;"",_xlfn.XLOOKUP($B181,Event_and_Consequence!$CL:$CL,Event_and_Consequence!AA:AA,"",0,1),""))</f>
        <v/>
      </c>
      <c r="O181" s="179" t="str">
        <f>IF($C181="","",IF(_xlfn.XLOOKUP($B181,Event_and_Consequence!$CL:$CL,Event_and_Consequence!AB:AB,"",0,1)&lt;&gt;"",_xlfn.XLOOKUP($B181,Event_and_Consequence!$CL:$CL,Event_and_Consequence!AB:AB,"",0,1),""))</f>
        <v/>
      </c>
      <c r="P181" s="184"/>
      <c r="Q181" s="184"/>
      <c r="R181" s="179" t="str">
        <f>IF($C181="","",IF(_xlfn.XLOOKUP($B181,Event_and_Consequence!$CL:$CL,Event_and_Consequence!AC:AC,"",0,1)&lt;&gt;"",_xlfn.XLOOKUP($B181,Event_and_Consequence!$CL:$CL,Event_and_Consequence!AC:AC,"",0,1),""))</f>
        <v/>
      </c>
      <c r="S181" s="179" t="str">
        <f>IF($C181="","",IF(_xlfn.XLOOKUP($B181,Event_and_Consequence!$CL:$CL,Event_and_Consequence!AD:AD,"",0,1)&lt;&gt;"",_xlfn.XLOOKUP($B181,Event_and_Consequence!$CL:$CL,Event_and_Consequence!AD:AD,"",0,1),""))</f>
        <v/>
      </c>
      <c r="T181" s="179" t="str">
        <f>IF($C181="","",IF(_xlfn.XLOOKUP($B181,Event_and_Consequence!$CL:$CL,Event_and_Consequence!AE:AE,"",0,1)&lt;&gt;"",_xlfn.XLOOKUP($B181,Event_and_Consequence!$CL:$CL,Event_and_Consequence!AE:AE,"",0,1),""))</f>
        <v/>
      </c>
      <c r="U181" s="179" t="str">
        <f>IF($C181="","",IF(_xlfn.XLOOKUP($B181,Event_and_Consequence!$CL:$CL,Event_and_Consequence!AF:AF,"",0,1)&lt;&gt;"",_xlfn.XLOOKUP($B181,Event_and_Consequence!$CL:$CL,Event_and_Consequence!AF:AF,"",0,1),""))</f>
        <v/>
      </c>
      <c r="V181" s="184"/>
      <c r="W181" s="184"/>
      <c r="X181" s="179" t="str">
        <f>IF($C181="","",IF(_xlfn.XLOOKUP($B181,Event_and_Consequence!$CL:$CL,Event_and_Consequence!AG:AG,"",0,1)&lt;&gt;"",_xlfn.XLOOKUP($B181,Event_and_Consequence!$CL:$CL,Event_and_Consequence!AG:AG,"",0,1),""))</f>
        <v/>
      </c>
      <c r="Y181" s="179" t="str">
        <f>IF($C181="","",IF(_xlfn.XLOOKUP($B181,Event_and_Consequence!$CL:$CL,Event_and_Consequence!AH:AH,"",0,1)&lt;&gt;"",_xlfn.XLOOKUP($B181,Event_and_Consequence!$CL:$CL,Event_and_Consequence!AH:AH,"",0,1),""))</f>
        <v/>
      </c>
      <c r="Z181" s="179" t="str">
        <f>IF($C181="","",IF(_xlfn.XLOOKUP($B181,Event_and_Consequence!$CL:$CL,Event_and_Consequence!AI:AI,"",0,1)&lt;&gt;"",_xlfn.XLOOKUP($B181,Event_and_Consequence!$CL:$CL,Event_and_Consequence!AI:AI,"",0,1),""))</f>
        <v/>
      </c>
      <c r="AA181" s="179" t="str">
        <f>IF($C181="","",IF(_xlfn.XLOOKUP($B181,Event_and_Consequence!$CL:$CL,Event_and_Consequence!AJ:AJ,"",0,1)&lt;&gt;"",_xlfn.XLOOKUP($B181,Event_and_Consequence!$CL:$CL,Event_and_Consequence!AJ:AJ,"",0,1),""))</f>
        <v/>
      </c>
      <c r="AB181" s="184"/>
    </row>
    <row r="182" spans="1:28" s="176" customFormat="1" ht="12" x14ac:dyDescent="0.25">
      <c r="A182" s="188"/>
      <c r="B182" s="188">
        <v>180</v>
      </c>
      <c r="C182" s="178" t="str">
        <f>_xlfn.XLOOKUP($B182,Event_and_Consequence!$CL:$CL,Event_and_Consequence!B:B,"",0,1)</f>
        <v/>
      </c>
      <c r="D182" s="179" t="str">
        <f>IF($C182="","",_xlfn.XLOOKUP(C182,Facility_Information!B:B,Facility_Information!O:O,,0,1))</f>
        <v/>
      </c>
      <c r="E182" s="180" t="str">
        <f>IF($C182="","",_xlfn.XLOOKUP($B182,Event_and_Consequence!$CL:$CL,Event_and_Consequence!G:G,"",0,1))</f>
        <v/>
      </c>
      <c r="F182" s="181" t="str">
        <f>IF($C182="","",_xlfn.XLOOKUP($B182,Event_and_Consequence!$CL:$CL,Event_and_Consequence!H:H,"",0,1))</f>
        <v/>
      </c>
      <c r="G182" s="184"/>
      <c r="H182" s="184"/>
      <c r="I182" s="184"/>
      <c r="J182" s="179" t="str">
        <f>IF($C182="","",_xlfn.XLOOKUP($B182,Event_and_Consequence!$CL:$CL,Event_and_Consequence!I:I,"",0,1))</f>
        <v/>
      </c>
      <c r="K182" s="184"/>
      <c r="L182" s="179" t="str">
        <f>IF($C182="","",IF(_xlfn.XLOOKUP($B182,Event_and_Consequence!$CL:$CL,Event_and_Consequence!Y:Y,"",0,1)&lt;&gt;"",_xlfn.XLOOKUP($B182,Event_and_Consequence!$CL:$CL,Event_and_Consequence!Y:Y,"",0,1),""))</f>
        <v/>
      </c>
      <c r="M182" s="179" t="str">
        <f>IF($C182="","",IF(_xlfn.XLOOKUP($B182,Event_and_Consequence!$CL:$CL,Event_and_Consequence!Z:Z,"",0,1)&lt;&gt;"",_xlfn.XLOOKUP($B182,Event_and_Consequence!$CL:$CL,Event_and_Consequence!Z:Z,"",0,1),""))</f>
        <v/>
      </c>
      <c r="N182" s="179" t="str">
        <f>IF($C182="","",IF(_xlfn.XLOOKUP($B182,Event_and_Consequence!$CL:$CL,Event_and_Consequence!AA:AA,"",0,1)&lt;&gt;"",_xlfn.XLOOKUP($B182,Event_and_Consequence!$CL:$CL,Event_and_Consequence!AA:AA,"",0,1),""))</f>
        <v/>
      </c>
      <c r="O182" s="179" t="str">
        <f>IF($C182="","",IF(_xlfn.XLOOKUP($B182,Event_and_Consequence!$CL:$CL,Event_and_Consequence!AB:AB,"",0,1)&lt;&gt;"",_xlfn.XLOOKUP($B182,Event_and_Consequence!$CL:$CL,Event_and_Consequence!AB:AB,"",0,1),""))</f>
        <v/>
      </c>
      <c r="P182" s="184"/>
      <c r="Q182" s="184"/>
      <c r="R182" s="179" t="str">
        <f>IF($C182="","",IF(_xlfn.XLOOKUP($B182,Event_and_Consequence!$CL:$CL,Event_and_Consequence!AC:AC,"",0,1)&lt;&gt;"",_xlfn.XLOOKUP($B182,Event_and_Consequence!$CL:$CL,Event_and_Consequence!AC:AC,"",0,1),""))</f>
        <v/>
      </c>
      <c r="S182" s="179" t="str">
        <f>IF($C182="","",IF(_xlfn.XLOOKUP($B182,Event_and_Consequence!$CL:$CL,Event_and_Consequence!AD:AD,"",0,1)&lt;&gt;"",_xlfn.XLOOKUP($B182,Event_and_Consequence!$CL:$CL,Event_and_Consequence!AD:AD,"",0,1),""))</f>
        <v/>
      </c>
      <c r="T182" s="179" t="str">
        <f>IF($C182="","",IF(_xlfn.XLOOKUP($B182,Event_and_Consequence!$CL:$CL,Event_and_Consequence!AE:AE,"",0,1)&lt;&gt;"",_xlfn.XLOOKUP($B182,Event_and_Consequence!$CL:$CL,Event_and_Consequence!AE:AE,"",0,1),""))</f>
        <v/>
      </c>
      <c r="U182" s="179" t="str">
        <f>IF($C182="","",IF(_xlfn.XLOOKUP($B182,Event_and_Consequence!$CL:$CL,Event_and_Consequence!AF:AF,"",0,1)&lt;&gt;"",_xlfn.XLOOKUP($B182,Event_and_Consequence!$CL:$CL,Event_and_Consequence!AF:AF,"",0,1),""))</f>
        <v/>
      </c>
      <c r="V182" s="184"/>
      <c r="W182" s="184"/>
      <c r="X182" s="179" t="str">
        <f>IF($C182="","",IF(_xlfn.XLOOKUP($B182,Event_and_Consequence!$CL:$CL,Event_and_Consequence!AG:AG,"",0,1)&lt;&gt;"",_xlfn.XLOOKUP($B182,Event_and_Consequence!$CL:$CL,Event_and_Consequence!AG:AG,"",0,1),""))</f>
        <v/>
      </c>
      <c r="Y182" s="179" t="str">
        <f>IF($C182="","",IF(_xlfn.XLOOKUP($B182,Event_and_Consequence!$CL:$CL,Event_and_Consequence!AH:AH,"",0,1)&lt;&gt;"",_xlfn.XLOOKUP($B182,Event_and_Consequence!$CL:$CL,Event_and_Consequence!AH:AH,"",0,1),""))</f>
        <v/>
      </c>
      <c r="Z182" s="179" t="str">
        <f>IF($C182="","",IF(_xlfn.XLOOKUP($B182,Event_and_Consequence!$CL:$CL,Event_and_Consequence!AI:AI,"",0,1)&lt;&gt;"",_xlfn.XLOOKUP($B182,Event_and_Consequence!$CL:$CL,Event_and_Consequence!AI:AI,"",0,1),""))</f>
        <v/>
      </c>
      <c r="AA182" s="179" t="str">
        <f>IF($C182="","",IF(_xlfn.XLOOKUP($B182,Event_and_Consequence!$CL:$CL,Event_and_Consequence!AJ:AJ,"",0,1)&lt;&gt;"",_xlfn.XLOOKUP($B182,Event_and_Consequence!$CL:$CL,Event_and_Consequence!AJ:AJ,"",0,1),""))</f>
        <v/>
      </c>
      <c r="AB182" s="184"/>
    </row>
    <row r="183" spans="1:28" s="176" customFormat="1" ht="12" x14ac:dyDescent="0.25">
      <c r="A183" s="188"/>
      <c r="B183" s="188">
        <v>181</v>
      </c>
      <c r="C183" s="178" t="str">
        <f>_xlfn.XLOOKUP($B183,Event_and_Consequence!$CL:$CL,Event_and_Consequence!B:B,"",0,1)</f>
        <v/>
      </c>
      <c r="D183" s="179" t="str">
        <f>IF($C183="","",_xlfn.XLOOKUP(C183,Facility_Information!B:B,Facility_Information!O:O,,0,1))</f>
        <v/>
      </c>
      <c r="E183" s="180" t="str">
        <f>IF($C183="","",_xlfn.XLOOKUP($B183,Event_and_Consequence!$CL:$CL,Event_and_Consequence!G:G,"",0,1))</f>
        <v/>
      </c>
      <c r="F183" s="181" t="str">
        <f>IF($C183="","",_xlfn.XLOOKUP($B183,Event_and_Consequence!$CL:$CL,Event_and_Consequence!H:H,"",0,1))</f>
        <v/>
      </c>
      <c r="G183" s="184"/>
      <c r="H183" s="184"/>
      <c r="I183" s="184"/>
      <c r="J183" s="179" t="str">
        <f>IF($C183="","",_xlfn.XLOOKUP($B183,Event_and_Consequence!$CL:$CL,Event_and_Consequence!I:I,"",0,1))</f>
        <v/>
      </c>
      <c r="K183" s="184"/>
      <c r="L183" s="179" t="str">
        <f>IF($C183="","",IF(_xlfn.XLOOKUP($B183,Event_and_Consequence!$CL:$CL,Event_and_Consequence!Y:Y,"",0,1)&lt;&gt;"",_xlfn.XLOOKUP($B183,Event_and_Consequence!$CL:$CL,Event_and_Consequence!Y:Y,"",0,1),""))</f>
        <v/>
      </c>
      <c r="M183" s="179" t="str">
        <f>IF($C183="","",IF(_xlfn.XLOOKUP($B183,Event_and_Consequence!$CL:$CL,Event_and_Consequence!Z:Z,"",0,1)&lt;&gt;"",_xlfn.XLOOKUP($B183,Event_and_Consequence!$CL:$CL,Event_and_Consequence!Z:Z,"",0,1),""))</f>
        <v/>
      </c>
      <c r="N183" s="179" t="str">
        <f>IF($C183="","",IF(_xlfn.XLOOKUP($B183,Event_and_Consequence!$CL:$CL,Event_and_Consequence!AA:AA,"",0,1)&lt;&gt;"",_xlfn.XLOOKUP($B183,Event_and_Consequence!$CL:$CL,Event_and_Consequence!AA:AA,"",0,1),""))</f>
        <v/>
      </c>
      <c r="O183" s="179" t="str">
        <f>IF($C183="","",IF(_xlfn.XLOOKUP($B183,Event_and_Consequence!$CL:$CL,Event_and_Consequence!AB:AB,"",0,1)&lt;&gt;"",_xlfn.XLOOKUP($B183,Event_and_Consequence!$CL:$CL,Event_and_Consequence!AB:AB,"",0,1),""))</f>
        <v/>
      </c>
      <c r="P183" s="184"/>
      <c r="Q183" s="184"/>
      <c r="R183" s="179" t="str">
        <f>IF($C183="","",IF(_xlfn.XLOOKUP($B183,Event_and_Consequence!$CL:$CL,Event_and_Consequence!AC:AC,"",0,1)&lt;&gt;"",_xlfn.XLOOKUP($B183,Event_and_Consequence!$CL:$CL,Event_and_Consequence!AC:AC,"",0,1),""))</f>
        <v/>
      </c>
      <c r="S183" s="179" t="str">
        <f>IF($C183="","",IF(_xlfn.XLOOKUP($B183,Event_and_Consequence!$CL:$CL,Event_and_Consequence!AD:AD,"",0,1)&lt;&gt;"",_xlfn.XLOOKUP($B183,Event_and_Consequence!$CL:$CL,Event_and_Consequence!AD:AD,"",0,1),""))</f>
        <v/>
      </c>
      <c r="T183" s="179" t="str">
        <f>IF($C183="","",IF(_xlfn.XLOOKUP($B183,Event_and_Consequence!$CL:$CL,Event_and_Consequence!AE:AE,"",0,1)&lt;&gt;"",_xlfn.XLOOKUP($B183,Event_and_Consequence!$CL:$CL,Event_and_Consequence!AE:AE,"",0,1),""))</f>
        <v/>
      </c>
      <c r="U183" s="179" t="str">
        <f>IF($C183="","",IF(_xlfn.XLOOKUP($B183,Event_and_Consequence!$CL:$CL,Event_and_Consequence!AF:AF,"",0,1)&lt;&gt;"",_xlfn.XLOOKUP($B183,Event_and_Consequence!$CL:$CL,Event_and_Consequence!AF:AF,"",0,1),""))</f>
        <v/>
      </c>
      <c r="V183" s="184"/>
      <c r="W183" s="184"/>
      <c r="X183" s="179" t="str">
        <f>IF($C183="","",IF(_xlfn.XLOOKUP($B183,Event_and_Consequence!$CL:$CL,Event_and_Consequence!AG:AG,"",0,1)&lt;&gt;"",_xlfn.XLOOKUP($B183,Event_and_Consequence!$CL:$CL,Event_and_Consequence!AG:AG,"",0,1),""))</f>
        <v/>
      </c>
      <c r="Y183" s="179" t="str">
        <f>IF($C183="","",IF(_xlfn.XLOOKUP($B183,Event_and_Consequence!$CL:$CL,Event_and_Consequence!AH:AH,"",0,1)&lt;&gt;"",_xlfn.XLOOKUP($B183,Event_and_Consequence!$CL:$CL,Event_and_Consequence!AH:AH,"",0,1),""))</f>
        <v/>
      </c>
      <c r="Z183" s="179" t="str">
        <f>IF($C183="","",IF(_xlfn.XLOOKUP($B183,Event_and_Consequence!$CL:$CL,Event_and_Consequence!AI:AI,"",0,1)&lt;&gt;"",_xlfn.XLOOKUP($B183,Event_and_Consequence!$CL:$CL,Event_and_Consequence!AI:AI,"",0,1),""))</f>
        <v/>
      </c>
      <c r="AA183" s="179" t="str">
        <f>IF($C183="","",IF(_xlfn.XLOOKUP($B183,Event_and_Consequence!$CL:$CL,Event_and_Consequence!AJ:AJ,"",0,1)&lt;&gt;"",_xlfn.XLOOKUP($B183,Event_and_Consequence!$CL:$CL,Event_and_Consequence!AJ:AJ,"",0,1),""))</f>
        <v/>
      </c>
      <c r="AB183" s="184"/>
    </row>
    <row r="184" spans="1:28" s="176" customFormat="1" ht="12" x14ac:dyDescent="0.25">
      <c r="A184" s="188"/>
      <c r="B184" s="188">
        <v>182</v>
      </c>
      <c r="C184" s="178" t="str">
        <f>_xlfn.XLOOKUP($B184,Event_and_Consequence!$CL:$CL,Event_and_Consequence!B:B,"",0,1)</f>
        <v/>
      </c>
      <c r="D184" s="179" t="str">
        <f>IF($C184="","",_xlfn.XLOOKUP(C184,Facility_Information!B:B,Facility_Information!O:O,,0,1))</f>
        <v/>
      </c>
      <c r="E184" s="180" t="str">
        <f>IF($C184="","",_xlfn.XLOOKUP($B184,Event_and_Consequence!$CL:$CL,Event_and_Consequence!G:G,"",0,1))</f>
        <v/>
      </c>
      <c r="F184" s="181" t="str">
        <f>IF($C184="","",_xlfn.XLOOKUP($B184,Event_and_Consequence!$CL:$CL,Event_and_Consequence!H:H,"",0,1))</f>
        <v/>
      </c>
      <c r="G184" s="184"/>
      <c r="H184" s="184"/>
      <c r="I184" s="184"/>
      <c r="J184" s="179" t="str">
        <f>IF($C184="","",_xlfn.XLOOKUP($B184,Event_and_Consequence!$CL:$CL,Event_and_Consequence!I:I,"",0,1))</f>
        <v/>
      </c>
      <c r="K184" s="184"/>
      <c r="L184" s="179" t="str">
        <f>IF($C184="","",IF(_xlfn.XLOOKUP($B184,Event_and_Consequence!$CL:$CL,Event_and_Consequence!Y:Y,"",0,1)&lt;&gt;"",_xlfn.XLOOKUP($B184,Event_and_Consequence!$CL:$CL,Event_and_Consequence!Y:Y,"",0,1),""))</f>
        <v/>
      </c>
      <c r="M184" s="179" t="str">
        <f>IF($C184="","",IF(_xlfn.XLOOKUP($B184,Event_and_Consequence!$CL:$CL,Event_and_Consequence!Z:Z,"",0,1)&lt;&gt;"",_xlfn.XLOOKUP($B184,Event_and_Consequence!$CL:$CL,Event_and_Consequence!Z:Z,"",0,1),""))</f>
        <v/>
      </c>
      <c r="N184" s="179" t="str">
        <f>IF($C184="","",IF(_xlfn.XLOOKUP($B184,Event_and_Consequence!$CL:$CL,Event_and_Consequence!AA:AA,"",0,1)&lt;&gt;"",_xlfn.XLOOKUP($B184,Event_and_Consequence!$CL:$CL,Event_and_Consequence!AA:AA,"",0,1),""))</f>
        <v/>
      </c>
      <c r="O184" s="179" t="str">
        <f>IF($C184="","",IF(_xlfn.XLOOKUP($B184,Event_and_Consequence!$CL:$CL,Event_and_Consequence!AB:AB,"",0,1)&lt;&gt;"",_xlfn.XLOOKUP($B184,Event_and_Consequence!$CL:$CL,Event_and_Consequence!AB:AB,"",0,1),""))</f>
        <v/>
      </c>
      <c r="P184" s="184"/>
      <c r="Q184" s="184"/>
      <c r="R184" s="179" t="str">
        <f>IF($C184="","",IF(_xlfn.XLOOKUP($B184,Event_and_Consequence!$CL:$CL,Event_and_Consequence!AC:AC,"",0,1)&lt;&gt;"",_xlfn.XLOOKUP($B184,Event_and_Consequence!$CL:$CL,Event_and_Consequence!AC:AC,"",0,1),""))</f>
        <v/>
      </c>
      <c r="S184" s="179" t="str">
        <f>IF($C184="","",IF(_xlfn.XLOOKUP($B184,Event_and_Consequence!$CL:$CL,Event_and_Consequence!AD:AD,"",0,1)&lt;&gt;"",_xlfn.XLOOKUP($B184,Event_and_Consequence!$CL:$CL,Event_and_Consequence!AD:AD,"",0,1),""))</f>
        <v/>
      </c>
      <c r="T184" s="179" t="str">
        <f>IF($C184="","",IF(_xlfn.XLOOKUP($B184,Event_and_Consequence!$CL:$CL,Event_and_Consequence!AE:AE,"",0,1)&lt;&gt;"",_xlfn.XLOOKUP($B184,Event_and_Consequence!$CL:$CL,Event_and_Consequence!AE:AE,"",0,1),""))</f>
        <v/>
      </c>
      <c r="U184" s="179" t="str">
        <f>IF($C184="","",IF(_xlfn.XLOOKUP($B184,Event_and_Consequence!$CL:$CL,Event_and_Consequence!AF:AF,"",0,1)&lt;&gt;"",_xlfn.XLOOKUP($B184,Event_and_Consequence!$CL:$CL,Event_and_Consequence!AF:AF,"",0,1),""))</f>
        <v/>
      </c>
      <c r="V184" s="184"/>
      <c r="W184" s="184"/>
      <c r="X184" s="179" t="str">
        <f>IF($C184="","",IF(_xlfn.XLOOKUP($B184,Event_and_Consequence!$CL:$CL,Event_and_Consequence!AG:AG,"",0,1)&lt;&gt;"",_xlfn.XLOOKUP($B184,Event_and_Consequence!$CL:$CL,Event_and_Consequence!AG:AG,"",0,1),""))</f>
        <v/>
      </c>
      <c r="Y184" s="179" t="str">
        <f>IF($C184="","",IF(_xlfn.XLOOKUP($B184,Event_and_Consequence!$CL:$CL,Event_and_Consequence!AH:AH,"",0,1)&lt;&gt;"",_xlfn.XLOOKUP($B184,Event_and_Consequence!$CL:$CL,Event_and_Consequence!AH:AH,"",0,1),""))</f>
        <v/>
      </c>
      <c r="Z184" s="179" t="str">
        <f>IF($C184="","",IF(_xlfn.XLOOKUP($B184,Event_and_Consequence!$CL:$CL,Event_and_Consequence!AI:AI,"",0,1)&lt;&gt;"",_xlfn.XLOOKUP($B184,Event_and_Consequence!$CL:$CL,Event_and_Consequence!AI:AI,"",0,1),""))</f>
        <v/>
      </c>
      <c r="AA184" s="179" t="str">
        <f>IF($C184="","",IF(_xlfn.XLOOKUP($B184,Event_and_Consequence!$CL:$CL,Event_and_Consequence!AJ:AJ,"",0,1)&lt;&gt;"",_xlfn.XLOOKUP($B184,Event_and_Consequence!$CL:$CL,Event_and_Consequence!AJ:AJ,"",0,1),""))</f>
        <v/>
      </c>
      <c r="AB184" s="184"/>
    </row>
    <row r="185" spans="1:28" s="176" customFormat="1" ht="12" x14ac:dyDescent="0.25">
      <c r="A185" s="188"/>
      <c r="B185" s="188">
        <v>183</v>
      </c>
      <c r="C185" s="178" t="str">
        <f>_xlfn.XLOOKUP($B185,Event_and_Consequence!$CL:$CL,Event_and_Consequence!B:B,"",0,1)</f>
        <v/>
      </c>
      <c r="D185" s="179" t="str">
        <f>IF($C185="","",_xlfn.XLOOKUP(C185,Facility_Information!B:B,Facility_Information!O:O,,0,1))</f>
        <v/>
      </c>
      <c r="E185" s="180" t="str">
        <f>IF($C185="","",_xlfn.XLOOKUP($B185,Event_and_Consequence!$CL:$CL,Event_and_Consequence!G:G,"",0,1))</f>
        <v/>
      </c>
      <c r="F185" s="181" t="str">
        <f>IF($C185="","",_xlfn.XLOOKUP($B185,Event_and_Consequence!$CL:$CL,Event_and_Consequence!H:H,"",0,1))</f>
        <v/>
      </c>
      <c r="G185" s="184"/>
      <c r="H185" s="184"/>
      <c r="I185" s="184"/>
      <c r="J185" s="179" t="str">
        <f>IF($C185="","",_xlfn.XLOOKUP($B185,Event_and_Consequence!$CL:$CL,Event_and_Consequence!I:I,"",0,1))</f>
        <v/>
      </c>
      <c r="K185" s="184"/>
      <c r="L185" s="179" t="str">
        <f>IF($C185="","",IF(_xlfn.XLOOKUP($B185,Event_and_Consequence!$CL:$CL,Event_and_Consequence!Y:Y,"",0,1)&lt;&gt;"",_xlfn.XLOOKUP($B185,Event_and_Consequence!$CL:$CL,Event_and_Consequence!Y:Y,"",0,1),""))</f>
        <v/>
      </c>
      <c r="M185" s="179" t="str">
        <f>IF($C185="","",IF(_xlfn.XLOOKUP($B185,Event_and_Consequence!$CL:$CL,Event_and_Consequence!Z:Z,"",0,1)&lt;&gt;"",_xlfn.XLOOKUP($B185,Event_and_Consequence!$CL:$CL,Event_and_Consequence!Z:Z,"",0,1),""))</f>
        <v/>
      </c>
      <c r="N185" s="179" t="str">
        <f>IF($C185="","",IF(_xlfn.XLOOKUP($B185,Event_and_Consequence!$CL:$CL,Event_and_Consequence!AA:AA,"",0,1)&lt;&gt;"",_xlfn.XLOOKUP($B185,Event_and_Consequence!$CL:$CL,Event_and_Consequence!AA:AA,"",0,1),""))</f>
        <v/>
      </c>
      <c r="O185" s="179" t="str">
        <f>IF($C185="","",IF(_xlfn.XLOOKUP($B185,Event_and_Consequence!$CL:$CL,Event_and_Consequence!AB:AB,"",0,1)&lt;&gt;"",_xlfn.XLOOKUP($B185,Event_and_Consequence!$CL:$CL,Event_and_Consequence!AB:AB,"",0,1),""))</f>
        <v/>
      </c>
      <c r="P185" s="184"/>
      <c r="Q185" s="184"/>
      <c r="R185" s="179" t="str">
        <f>IF($C185="","",IF(_xlfn.XLOOKUP($B185,Event_and_Consequence!$CL:$CL,Event_and_Consequence!AC:AC,"",0,1)&lt;&gt;"",_xlfn.XLOOKUP($B185,Event_and_Consequence!$CL:$CL,Event_and_Consequence!AC:AC,"",0,1),""))</f>
        <v/>
      </c>
      <c r="S185" s="179" t="str">
        <f>IF($C185="","",IF(_xlfn.XLOOKUP($B185,Event_and_Consequence!$CL:$CL,Event_and_Consequence!AD:AD,"",0,1)&lt;&gt;"",_xlfn.XLOOKUP($B185,Event_and_Consequence!$CL:$CL,Event_and_Consequence!AD:AD,"",0,1),""))</f>
        <v/>
      </c>
      <c r="T185" s="179" t="str">
        <f>IF($C185="","",IF(_xlfn.XLOOKUP($B185,Event_and_Consequence!$CL:$CL,Event_and_Consequence!AE:AE,"",0,1)&lt;&gt;"",_xlfn.XLOOKUP($B185,Event_and_Consequence!$CL:$CL,Event_and_Consequence!AE:AE,"",0,1),""))</f>
        <v/>
      </c>
      <c r="U185" s="179" t="str">
        <f>IF($C185="","",IF(_xlfn.XLOOKUP($B185,Event_and_Consequence!$CL:$CL,Event_and_Consequence!AF:AF,"",0,1)&lt;&gt;"",_xlfn.XLOOKUP($B185,Event_and_Consequence!$CL:$CL,Event_and_Consequence!AF:AF,"",0,1),""))</f>
        <v/>
      </c>
      <c r="V185" s="184"/>
      <c r="W185" s="184"/>
      <c r="X185" s="179" t="str">
        <f>IF($C185="","",IF(_xlfn.XLOOKUP($B185,Event_and_Consequence!$CL:$CL,Event_and_Consequence!AG:AG,"",0,1)&lt;&gt;"",_xlfn.XLOOKUP($B185,Event_and_Consequence!$CL:$CL,Event_and_Consequence!AG:AG,"",0,1),""))</f>
        <v/>
      </c>
      <c r="Y185" s="179" t="str">
        <f>IF($C185="","",IF(_xlfn.XLOOKUP($B185,Event_and_Consequence!$CL:$CL,Event_and_Consequence!AH:AH,"",0,1)&lt;&gt;"",_xlfn.XLOOKUP($B185,Event_and_Consequence!$CL:$CL,Event_and_Consequence!AH:AH,"",0,1),""))</f>
        <v/>
      </c>
      <c r="Z185" s="179" t="str">
        <f>IF($C185="","",IF(_xlfn.XLOOKUP($B185,Event_and_Consequence!$CL:$CL,Event_and_Consequence!AI:AI,"",0,1)&lt;&gt;"",_xlfn.XLOOKUP($B185,Event_and_Consequence!$CL:$CL,Event_and_Consequence!AI:AI,"",0,1),""))</f>
        <v/>
      </c>
      <c r="AA185" s="179" t="str">
        <f>IF($C185="","",IF(_xlfn.XLOOKUP($B185,Event_and_Consequence!$CL:$CL,Event_and_Consequence!AJ:AJ,"",0,1)&lt;&gt;"",_xlfn.XLOOKUP($B185,Event_and_Consequence!$CL:$CL,Event_and_Consequence!AJ:AJ,"",0,1),""))</f>
        <v/>
      </c>
      <c r="AB185" s="184"/>
    </row>
    <row r="186" spans="1:28" s="176" customFormat="1" ht="12" x14ac:dyDescent="0.25">
      <c r="A186" s="188"/>
      <c r="B186" s="188">
        <v>184</v>
      </c>
      <c r="C186" s="178" t="str">
        <f>_xlfn.XLOOKUP($B186,Event_and_Consequence!$CL:$CL,Event_and_Consequence!B:B,"",0,1)</f>
        <v/>
      </c>
      <c r="D186" s="179" t="str">
        <f>IF($C186="","",_xlfn.XLOOKUP(C186,Facility_Information!B:B,Facility_Information!O:O,,0,1))</f>
        <v/>
      </c>
      <c r="E186" s="180" t="str">
        <f>IF($C186="","",_xlfn.XLOOKUP($B186,Event_and_Consequence!$CL:$CL,Event_and_Consequence!G:G,"",0,1))</f>
        <v/>
      </c>
      <c r="F186" s="181" t="str">
        <f>IF($C186="","",_xlfn.XLOOKUP($B186,Event_and_Consequence!$CL:$CL,Event_and_Consequence!H:H,"",0,1))</f>
        <v/>
      </c>
      <c r="G186" s="184"/>
      <c r="H186" s="184"/>
      <c r="I186" s="184"/>
      <c r="J186" s="179" t="str">
        <f>IF($C186="","",_xlfn.XLOOKUP($B186,Event_and_Consequence!$CL:$CL,Event_and_Consequence!I:I,"",0,1))</f>
        <v/>
      </c>
      <c r="K186" s="184"/>
      <c r="L186" s="179" t="str">
        <f>IF($C186="","",IF(_xlfn.XLOOKUP($B186,Event_and_Consequence!$CL:$CL,Event_and_Consequence!Y:Y,"",0,1)&lt;&gt;"",_xlfn.XLOOKUP($B186,Event_and_Consequence!$CL:$CL,Event_and_Consequence!Y:Y,"",0,1),""))</f>
        <v/>
      </c>
      <c r="M186" s="179" t="str">
        <f>IF($C186="","",IF(_xlfn.XLOOKUP($B186,Event_and_Consequence!$CL:$CL,Event_and_Consequence!Z:Z,"",0,1)&lt;&gt;"",_xlfn.XLOOKUP($B186,Event_and_Consequence!$CL:$CL,Event_and_Consequence!Z:Z,"",0,1),""))</f>
        <v/>
      </c>
      <c r="N186" s="179" t="str">
        <f>IF($C186="","",IF(_xlfn.XLOOKUP($B186,Event_and_Consequence!$CL:$CL,Event_and_Consequence!AA:AA,"",0,1)&lt;&gt;"",_xlfn.XLOOKUP($B186,Event_and_Consequence!$CL:$CL,Event_and_Consequence!AA:AA,"",0,1),""))</f>
        <v/>
      </c>
      <c r="O186" s="179" t="str">
        <f>IF($C186="","",IF(_xlfn.XLOOKUP($B186,Event_and_Consequence!$CL:$CL,Event_and_Consequence!AB:AB,"",0,1)&lt;&gt;"",_xlfn.XLOOKUP($B186,Event_and_Consequence!$CL:$CL,Event_and_Consequence!AB:AB,"",0,1),""))</f>
        <v/>
      </c>
      <c r="P186" s="184"/>
      <c r="Q186" s="184"/>
      <c r="R186" s="179" t="str">
        <f>IF($C186="","",IF(_xlfn.XLOOKUP($B186,Event_and_Consequence!$CL:$CL,Event_and_Consequence!AC:AC,"",0,1)&lt;&gt;"",_xlfn.XLOOKUP($B186,Event_and_Consequence!$CL:$CL,Event_and_Consequence!AC:AC,"",0,1),""))</f>
        <v/>
      </c>
      <c r="S186" s="179" t="str">
        <f>IF($C186="","",IF(_xlfn.XLOOKUP($B186,Event_and_Consequence!$CL:$CL,Event_and_Consequence!AD:AD,"",0,1)&lt;&gt;"",_xlfn.XLOOKUP($B186,Event_and_Consequence!$CL:$CL,Event_and_Consequence!AD:AD,"",0,1),""))</f>
        <v/>
      </c>
      <c r="T186" s="179" t="str">
        <f>IF($C186="","",IF(_xlfn.XLOOKUP($B186,Event_and_Consequence!$CL:$CL,Event_and_Consequence!AE:AE,"",0,1)&lt;&gt;"",_xlfn.XLOOKUP($B186,Event_and_Consequence!$CL:$CL,Event_and_Consequence!AE:AE,"",0,1),""))</f>
        <v/>
      </c>
      <c r="U186" s="179" t="str">
        <f>IF($C186="","",IF(_xlfn.XLOOKUP($B186,Event_and_Consequence!$CL:$CL,Event_and_Consequence!AF:AF,"",0,1)&lt;&gt;"",_xlfn.XLOOKUP($B186,Event_and_Consequence!$CL:$CL,Event_and_Consequence!AF:AF,"",0,1),""))</f>
        <v/>
      </c>
      <c r="V186" s="184"/>
      <c r="W186" s="184"/>
      <c r="X186" s="179" t="str">
        <f>IF($C186="","",IF(_xlfn.XLOOKUP($B186,Event_and_Consequence!$CL:$CL,Event_and_Consequence!AG:AG,"",0,1)&lt;&gt;"",_xlfn.XLOOKUP($B186,Event_and_Consequence!$CL:$CL,Event_and_Consequence!AG:AG,"",0,1),""))</f>
        <v/>
      </c>
      <c r="Y186" s="179" t="str">
        <f>IF($C186="","",IF(_xlfn.XLOOKUP($B186,Event_and_Consequence!$CL:$CL,Event_and_Consequence!AH:AH,"",0,1)&lt;&gt;"",_xlfn.XLOOKUP($B186,Event_and_Consequence!$CL:$CL,Event_and_Consequence!AH:AH,"",0,1),""))</f>
        <v/>
      </c>
      <c r="Z186" s="179" t="str">
        <f>IF($C186="","",IF(_xlfn.XLOOKUP($B186,Event_and_Consequence!$CL:$CL,Event_and_Consequence!AI:AI,"",0,1)&lt;&gt;"",_xlfn.XLOOKUP($B186,Event_and_Consequence!$CL:$CL,Event_and_Consequence!AI:AI,"",0,1),""))</f>
        <v/>
      </c>
      <c r="AA186" s="179" t="str">
        <f>IF($C186="","",IF(_xlfn.XLOOKUP($B186,Event_and_Consequence!$CL:$CL,Event_and_Consequence!AJ:AJ,"",0,1)&lt;&gt;"",_xlfn.XLOOKUP($B186,Event_and_Consequence!$CL:$CL,Event_and_Consequence!AJ:AJ,"",0,1),""))</f>
        <v/>
      </c>
      <c r="AB186" s="184"/>
    </row>
    <row r="187" spans="1:28" s="176" customFormat="1" ht="12" x14ac:dyDescent="0.25">
      <c r="A187" s="188"/>
      <c r="B187" s="188">
        <v>185</v>
      </c>
      <c r="C187" s="178" t="str">
        <f>_xlfn.XLOOKUP($B187,Event_and_Consequence!$CL:$CL,Event_and_Consequence!B:B,"",0,1)</f>
        <v/>
      </c>
      <c r="D187" s="179" t="str">
        <f>IF($C187="","",_xlfn.XLOOKUP(C187,Facility_Information!B:B,Facility_Information!O:O,,0,1))</f>
        <v/>
      </c>
      <c r="E187" s="180" t="str">
        <f>IF($C187="","",_xlfn.XLOOKUP($B187,Event_and_Consequence!$CL:$CL,Event_and_Consequence!G:G,"",0,1))</f>
        <v/>
      </c>
      <c r="F187" s="181" t="str">
        <f>IF($C187="","",_xlfn.XLOOKUP($B187,Event_and_Consequence!$CL:$CL,Event_and_Consequence!H:H,"",0,1))</f>
        <v/>
      </c>
      <c r="G187" s="184"/>
      <c r="H187" s="184"/>
      <c r="I187" s="184"/>
      <c r="J187" s="179" t="str">
        <f>IF($C187="","",_xlfn.XLOOKUP($B187,Event_and_Consequence!$CL:$CL,Event_and_Consequence!I:I,"",0,1))</f>
        <v/>
      </c>
      <c r="K187" s="184"/>
      <c r="L187" s="179" t="str">
        <f>IF($C187="","",IF(_xlfn.XLOOKUP($B187,Event_and_Consequence!$CL:$CL,Event_and_Consequence!Y:Y,"",0,1)&lt;&gt;"",_xlfn.XLOOKUP($B187,Event_and_Consequence!$CL:$CL,Event_and_Consequence!Y:Y,"",0,1),""))</f>
        <v/>
      </c>
      <c r="M187" s="179" t="str">
        <f>IF($C187="","",IF(_xlfn.XLOOKUP($B187,Event_and_Consequence!$CL:$CL,Event_and_Consequence!Z:Z,"",0,1)&lt;&gt;"",_xlfn.XLOOKUP($B187,Event_and_Consequence!$CL:$CL,Event_and_Consequence!Z:Z,"",0,1),""))</f>
        <v/>
      </c>
      <c r="N187" s="179" t="str">
        <f>IF($C187="","",IF(_xlfn.XLOOKUP($B187,Event_and_Consequence!$CL:$CL,Event_and_Consequence!AA:AA,"",0,1)&lt;&gt;"",_xlfn.XLOOKUP($B187,Event_and_Consequence!$CL:$CL,Event_and_Consequence!AA:AA,"",0,1),""))</f>
        <v/>
      </c>
      <c r="O187" s="179" t="str">
        <f>IF($C187="","",IF(_xlfn.XLOOKUP($B187,Event_and_Consequence!$CL:$CL,Event_and_Consequence!AB:AB,"",0,1)&lt;&gt;"",_xlfn.XLOOKUP($B187,Event_and_Consequence!$CL:$CL,Event_and_Consequence!AB:AB,"",0,1),""))</f>
        <v/>
      </c>
      <c r="P187" s="184"/>
      <c r="Q187" s="184"/>
      <c r="R187" s="179" t="str">
        <f>IF($C187="","",IF(_xlfn.XLOOKUP($B187,Event_and_Consequence!$CL:$CL,Event_and_Consequence!AC:AC,"",0,1)&lt;&gt;"",_xlfn.XLOOKUP($B187,Event_and_Consequence!$CL:$CL,Event_and_Consequence!AC:AC,"",0,1),""))</f>
        <v/>
      </c>
      <c r="S187" s="179" t="str">
        <f>IF($C187="","",IF(_xlfn.XLOOKUP($B187,Event_and_Consequence!$CL:$CL,Event_and_Consequence!AD:AD,"",0,1)&lt;&gt;"",_xlfn.XLOOKUP($B187,Event_and_Consequence!$CL:$CL,Event_and_Consequence!AD:AD,"",0,1),""))</f>
        <v/>
      </c>
      <c r="T187" s="179" t="str">
        <f>IF($C187="","",IF(_xlfn.XLOOKUP($B187,Event_and_Consequence!$CL:$CL,Event_and_Consequence!AE:AE,"",0,1)&lt;&gt;"",_xlfn.XLOOKUP($B187,Event_and_Consequence!$CL:$CL,Event_and_Consequence!AE:AE,"",0,1),""))</f>
        <v/>
      </c>
      <c r="U187" s="179" t="str">
        <f>IF($C187="","",IF(_xlfn.XLOOKUP($B187,Event_and_Consequence!$CL:$CL,Event_and_Consequence!AF:AF,"",0,1)&lt;&gt;"",_xlfn.XLOOKUP($B187,Event_and_Consequence!$CL:$CL,Event_and_Consequence!AF:AF,"",0,1),""))</f>
        <v/>
      </c>
      <c r="V187" s="184"/>
      <c r="W187" s="184"/>
      <c r="X187" s="179" t="str">
        <f>IF($C187="","",IF(_xlfn.XLOOKUP($B187,Event_and_Consequence!$CL:$CL,Event_and_Consequence!AG:AG,"",0,1)&lt;&gt;"",_xlfn.XLOOKUP($B187,Event_and_Consequence!$CL:$CL,Event_and_Consequence!AG:AG,"",0,1),""))</f>
        <v/>
      </c>
      <c r="Y187" s="179" t="str">
        <f>IF($C187="","",IF(_xlfn.XLOOKUP($B187,Event_and_Consequence!$CL:$CL,Event_and_Consequence!AH:AH,"",0,1)&lt;&gt;"",_xlfn.XLOOKUP($B187,Event_and_Consequence!$CL:$CL,Event_and_Consequence!AH:AH,"",0,1),""))</f>
        <v/>
      </c>
      <c r="Z187" s="179" t="str">
        <f>IF($C187="","",IF(_xlfn.XLOOKUP($B187,Event_and_Consequence!$CL:$CL,Event_and_Consequence!AI:AI,"",0,1)&lt;&gt;"",_xlfn.XLOOKUP($B187,Event_and_Consequence!$CL:$CL,Event_and_Consequence!AI:AI,"",0,1),""))</f>
        <v/>
      </c>
      <c r="AA187" s="179" t="str">
        <f>IF($C187="","",IF(_xlfn.XLOOKUP($B187,Event_and_Consequence!$CL:$CL,Event_and_Consequence!AJ:AJ,"",0,1)&lt;&gt;"",_xlfn.XLOOKUP($B187,Event_and_Consequence!$CL:$CL,Event_and_Consequence!AJ:AJ,"",0,1),""))</f>
        <v/>
      </c>
      <c r="AB187" s="184"/>
    </row>
    <row r="188" spans="1:28" s="176" customFormat="1" ht="12" x14ac:dyDescent="0.25">
      <c r="A188" s="188"/>
      <c r="B188" s="188">
        <v>186</v>
      </c>
      <c r="C188" s="178" t="str">
        <f>_xlfn.XLOOKUP($B188,Event_and_Consequence!$CL:$CL,Event_and_Consequence!B:B,"",0,1)</f>
        <v/>
      </c>
      <c r="D188" s="179" t="str">
        <f>IF($C188="","",_xlfn.XLOOKUP(C188,Facility_Information!B:B,Facility_Information!O:O,,0,1))</f>
        <v/>
      </c>
      <c r="E188" s="180" t="str">
        <f>IF($C188="","",_xlfn.XLOOKUP($B188,Event_and_Consequence!$CL:$CL,Event_and_Consequence!G:G,"",0,1))</f>
        <v/>
      </c>
      <c r="F188" s="181" t="str">
        <f>IF($C188="","",_xlfn.XLOOKUP($B188,Event_and_Consequence!$CL:$CL,Event_and_Consequence!H:H,"",0,1))</f>
        <v/>
      </c>
      <c r="G188" s="184"/>
      <c r="H188" s="184"/>
      <c r="I188" s="184"/>
      <c r="J188" s="179" t="str">
        <f>IF($C188="","",_xlfn.XLOOKUP($B188,Event_and_Consequence!$CL:$CL,Event_and_Consequence!I:I,"",0,1))</f>
        <v/>
      </c>
      <c r="K188" s="184"/>
      <c r="L188" s="179" t="str">
        <f>IF($C188="","",IF(_xlfn.XLOOKUP($B188,Event_and_Consequence!$CL:$CL,Event_and_Consequence!Y:Y,"",0,1)&lt;&gt;"",_xlfn.XLOOKUP($B188,Event_and_Consequence!$CL:$CL,Event_and_Consequence!Y:Y,"",0,1),""))</f>
        <v/>
      </c>
      <c r="M188" s="179" t="str">
        <f>IF($C188="","",IF(_xlfn.XLOOKUP($B188,Event_and_Consequence!$CL:$CL,Event_and_Consequence!Z:Z,"",0,1)&lt;&gt;"",_xlfn.XLOOKUP($B188,Event_and_Consequence!$CL:$CL,Event_and_Consequence!Z:Z,"",0,1),""))</f>
        <v/>
      </c>
      <c r="N188" s="179" t="str">
        <f>IF($C188="","",IF(_xlfn.XLOOKUP($B188,Event_and_Consequence!$CL:$CL,Event_and_Consequence!AA:AA,"",0,1)&lt;&gt;"",_xlfn.XLOOKUP($B188,Event_and_Consequence!$CL:$CL,Event_and_Consequence!AA:AA,"",0,1),""))</f>
        <v/>
      </c>
      <c r="O188" s="179" t="str">
        <f>IF($C188="","",IF(_xlfn.XLOOKUP($B188,Event_and_Consequence!$CL:$CL,Event_and_Consequence!AB:AB,"",0,1)&lt;&gt;"",_xlfn.XLOOKUP($B188,Event_and_Consequence!$CL:$CL,Event_and_Consequence!AB:AB,"",0,1),""))</f>
        <v/>
      </c>
      <c r="P188" s="184"/>
      <c r="Q188" s="184"/>
      <c r="R188" s="179" t="str">
        <f>IF($C188="","",IF(_xlfn.XLOOKUP($B188,Event_and_Consequence!$CL:$CL,Event_and_Consequence!AC:AC,"",0,1)&lt;&gt;"",_xlfn.XLOOKUP($B188,Event_and_Consequence!$CL:$CL,Event_and_Consequence!AC:AC,"",0,1),""))</f>
        <v/>
      </c>
      <c r="S188" s="179" t="str">
        <f>IF($C188="","",IF(_xlfn.XLOOKUP($B188,Event_and_Consequence!$CL:$CL,Event_and_Consequence!AD:AD,"",0,1)&lt;&gt;"",_xlfn.XLOOKUP($B188,Event_and_Consequence!$CL:$CL,Event_and_Consequence!AD:AD,"",0,1),""))</f>
        <v/>
      </c>
      <c r="T188" s="179" t="str">
        <f>IF($C188="","",IF(_xlfn.XLOOKUP($B188,Event_and_Consequence!$CL:$CL,Event_and_Consequence!AE:AE,"",0,1)&lt;&gt;"",_xlfn.XLOOKUP($B188,Event_and_Consequence!$CL:$CL,Event_and_Consequence!AE:AE,"",0,1),""))</f>
        <v/>
      </c>
      <c r="U188" s="179" t="str">
        <f>IF($C188="","",IF(_xlfn.XLOOKUP($B188,Event_and_Consequence!$CL:$CL,Event_and_Consequence!AF:AF,"",0,1)&lt;&gt;"",_xlfn.XLOOKUP($B188,Event_and_Consequence!$CL:$CL,Event_and_Consequence!AF:AF,"",0,1),""))</f>
        <v/>
      </c>
      <c r="V188" s="184"/>
      <c r="W188" s="184"/>
      <c r="X188" s="179" t="str">
        <f>IF($C188="","",IF(_xlfn.XLOOKUP($B188,Event_and_Consequence!$CL:$CL,Event_and_Consequence!AG:AG,"",0,1)&lt;&gt;"",_xlfn.XLOOKUP($B188,Event_and_Consequence!$CL:$CL,Event_and_Consequence!AG:AG,"",0,1),""))</f>
        <v/>
      </c>
      <c r="Y188" s="179" t="str">
        <f>IF($C188="","",IF(_xlfn.XLOOKUP($B188,Event_and_Consequence!$CL:$CL,Event_and_Consequence!AH:AH,"",0,1)&lt;&gt;"",_xlfn.XLOOKUP($B188,Event_and_Consequence!$CL:$CL,Event_and_Consequence!AH:AH,"",0,1),""))</f>
        <v/>
      </c>
      <c r="Z188" s="179" t="str">
        <f>IF($C188="","",IF(_xlfn.XLOOKUP($B188,Event_and_Consequence!$CL:$CL,Event_and_Consequence!AI:AI,"",0,1)&lt;&gt;"",_xlfn.XLOOKUP($B188,Event_and_Consequence!$CL:$CL,Event_and_Consequence!AI:AI,"",0,1),""))</f>
        <v/>
      </c>
      <c r="AA188" s="179" t="str">
        <f>IF($C188="","",IF(_xlfn.XLOOKUP($B188,Event_and_Consequence!$CL:$CL,Event_and_Consequence!AJ:AJ,"",0,1)&lt;&gt;"",_xlfn.XLOOKUP($B188,Event_and_Consequence!$CL:$CL,Event_and_Consequence!AJ:AJ,"",0,1),""))</f>
        <v/>
      </c>
      <c r="AB188" s="184"/>
    </row>
    <row r="189" spans="1:28" s="176" customFormat="1" ht="12" x14ac:dyDescent="0.25">
      <c r="A189" s="188"/>
      <c r="B189" s="188">
        <v>187</v>
      </c>
      <c r="C189" s="178" t="str">
        <f>_xlfn.XLOOKUP($B189,Event_and_Consequence!$CL:$CL,Event_and_Consequence!B:B,"",0,1)</f>
        <v/>
      </c>
      <c r="D189" s="179" t="str">
        <f>IF($C189="","",_xlfn.XLOOKUP(C189,Facility_Information!B:B,Facility_Information!O:O,,0,1))</f>
        <v/>
      </c>
      <c r="E189" s="180" t="str">
        <f>IF($C189="","",_xlfn.XLOOKUP($B189,Event_and_Consequence!$CL:$CL,Event_and_Consequence!G:G,"",0,1))</f>
        <v/>
      </c>
      <c r="F189" s="181" t="str">
        <f>IF($C189="","",_xlfn.XLOOKUP($B189,Event_and_Consequence!$CL:$CL,Event_and_Consequence!H:H,"",0,1))</f>
        <v/>
      </c>
      <c r="G189" s="184"/>
      <c r="H189" s="184"/>
      <c r="I189" s="184"/>
      <c r="J189" s="179" t="str">
        <f>IF($C189="","",_xlfn.XLOOKUP($B189,Event_and_Consequence!$CL:$CL,Event_and_Consequence!I:I,"",0,1))</f>
        <v/>
      </c>
      <c r="K189" s="184"/>
      <c r="L189" s="179" t="str">
        <f>IF($C189="","",IF(_xlfn.XLOOKUP($B189,Event_and_Consequence!$CL:$CL,Event_and_Consequence!Y:Y,"",0,1)&lt;&gt;"",_xlfn.XLOOKUP($B189,Event_and_Consequence!$CL:$CL,Event_and_Consequence!Y:Y,"",0,1),""))</f>
        <v/>
      </c>
      <c r="M189" s="179" t="str">
        <f>IF($C189="","",IF(_xlfn.XLOOKUP($B189,Event_and_Consequence!$CL:$CL,Event_and_Consequence!Z:Z,"",0,1)&lt;&gt;"",_xlfn.XLOOKUP($B189,Event_and_Consequence!$CL:$CL,Event_and_Consequence!Z:Z,"",0,1),""))</f>
        <v/>
      </c>
      <c r="N189" s="179" t="str">
        <f>IF($C189="","",IF(_xlfn.XLOOKUP($B189,Event_and_Consequence!$CL:$CL,Event_and_Consequence!AA:AA,"",0,1)&lt;&gt;"",_xlfn.XLOOKUP($B189,Event_and_Consequence!$CL:$CL,Event_and_Consequence!AA:AA,"",0,1),""))</f>
        <v/>
      </c>
      <c r="O189" s="179" t="str">
        <f>IF($C189="","",IF(_xlfn.XLOOKUP($B189,Event_and_Consequence!$CL:$CL,Event_and_Consequence!AB:AB,"",0,1)&lt;&gt;"",_xlfn.XLOOKUP($B189,Event_and_Consequence!$CL:$CL,Event_and_Consequence!AB:AB,"",0,1),""))</f>
        <v/>
      </c>
      <c r="P189" s="184"/>
      <c r="Q189" s="184"/>
      <c r="R189" s="179" t="str">
        <f>IF($C189="","",IF(_xlfn.XLOOKUP($B189,Event_and_Consequence!$CL:$CL,Event_and_Consequence!AC:AC,"",0,1)&lt;&gt;"",_xlfn.XLOOKUP($B189,Event_and_Consequence!$CL:$CL,Event_and_Consequence!AC:AC,"",0,1),""))</f>
        <v/>
      </c>
      <c r="S189" s="179" t="str">
        <f>IF($C189="","",IF(_xlfn.XLOOKUP($B189,Event_and_Consequence!$CL:$CL,Event_and_Consequence!AD:AD,"",0,1)&lt;&gt;"",_xlfn.XLOOKUP($B189,Event_and_Consequence!$CL:$CL,Event_and_Consequence!AD:AD,"",0,1),""))</f>
        <v/>
      </c>
      <c r="T189" s="179" t="str">
        <f>IF($C189="","",IF(_xlfn.XLOOKUP($B189,Event_and_Consequence!$CL:$CL,Event_and_Consequence!AE:AE,"",0,1)&lt;&gt;"",_xlfn.XLOOKUP($B189,Event_and_Consequence!$CL:$CL,Event_and_Consequence!AE:AE,"",0,1),""))</f>
        <v/>
      </c>
      <c r="U189" s="179" t="str">
        <f>IF($C189="","",IF(_xlfn.XLOOKUP($B189,Event_and_Consequence!$CL:$CL,Event_and_Consequence!AF:AF,"",0,1)&lt;&gt;"",_xlfn.XLOOKUP($B189,Event_and_Consequence!$CL:$CL,Event_and_Consequence!AF:AF,"",0,1),""))</f>
        <v/>
      </c>
      <c r="V189" s="184"/>
      <c r="W189" s="184"/>
      <c r="X189" s="179" t="str">
        <f>IF($C189="","",IF(_xlfn.XLOOKUP($B189,Event_and_Consequence!$CL:$CL,Event_and_Consequence!AG:AG,"",0,1)&lt;&gt;"",_xlfn.XLOOKUP($B189,Event_and_Consequence!$CL:$CL,Event_and_Consequence!AG:AG,"",0,1),""))</f>
        <v/>
      </c>
      <c r="Y189" s="179" t="str">
        <f>IF($C189="","",IF(_xlfn.XLOOKUP($B189,Event_and_Consequence!$CL:$CL,Event_and_Consequence!AH:AH,"",0,1)&lt;&gt;"",_xlfn.XLOOKUP($B189,Event_and_Consequence!$CL:$CL,Event_and_Consequence!AH:AH,"",0,1),""))</f>
        <v/>
      </c>
      <c r="Z189" s="179" t="str">
        <f>IF($C189="","",IF(_xlfn.XLOOKUP($B189,Event_and_Consequence!$CL:$CL,Event_and_Consequence!AI:AI,"",0,1)&lt;&gt;"",_xlfn.XLOOKUP($B189,Event_and_Consequence!$CL:$CL,Event_and_Consequence!AI:AI,"",0,1),""))</f>
        <v/>
      </c>
      <c r="AA189" s="179" t="str">
        <f>IF($C189="","",IF(_xlfn.XLOOKUP($B189,Event_and_Consequence!$CL:$CL,Event_and_Consequence!AJ:AJ,"",0,1)&lt;&gt;"",_xlfn.XLOOKUP($B189,Event_and_Consequence!$CL:$CL,Event_and_Consequence!AJ:AJ,"",0,1),""))</f>
        <v/>
      </c>
      <c r="AB189" s="184"/>
    </row>
    <row r="190" spans="1:28" s="176" customFormat="1" ht="12" x14ac:dyDescent="0.25">
      <c r="A190" s="188"/>
      <c r="B190" s="188">
        <v>188</v>
      </c>
      <c r="C190" s="178" t="str">
        <f>_xlfn.XLOOKUP($B190,Event_and_Consequence!$CL:$CL,Event_and_Consequence!B:B,"",0,1)</f>
        <v/>
      </c>
      <c r="D190" s="179" t="str">
        <f>IF($C190="","",_xlfn.XLOOKUP(C190,Facility_Information!B:B,Facility_Information!O:O,,0,1))</f>
        <v/>
      </c>
      <c r="E190" s="180" t="str">
        <f>IF($C190="","",_xlfn.XLOOKUP($B190,Event_and_Consequence!$CL:$CL,Event_and_Consequence!G:G,"",0,1))</f>
        <v/>
      </c>
      <c r="F190" s="181" t="str">
        <f>IF($C190="","",_xlfn.XLOOKUP($B190,Event_and_Consequence!$CL:$CL,Event_and_Consequence!H:H,"",0,1))</f>
        <v/>
      </c>
      <c r="G190" s="184"/>
      <c r="H190" s="184"/>
      <c r="I190" s="184"/>
      <c r="J190" s="179" t="str">
        <f>IF($C190="","",_xlfn.XLOOKUP($B190,Event_and_Consequence!$CL:$CL,Event_and_Consequence!I:I,"",0,1))</f>
        <v/>
      </c>
      <c r="K190" s="184"/>
      <c r="L190" s="179" t="str">
        <f>IF($C190="","",IF(_xlfn.XLOOKUP($B190,Event_and_Consequence!$CL:$CL,Event_and_Consequence!Y:Y,"",0,1)&lt;&gt;"",_xlfn.XLOOKUP($B190,Event_and_Consequence!$CL:$CL,Event_and_Consequence!Y:Y,"",0,1),""))</f>
        <v/>
      </c>
      <c r="M190" s="179" t="str">
        <f>IF($C190="","",IF(_xlfn.XLOOKUP($B190,Event_and_Consequence!$CL:$CL,Event_and_Consequence!Z:Z,"",0,1)&lt;&gt;"",_xlfn.XLOOKUP($B190,Event_and_Consequence!$CL:$CL,Event_and_Consequence!Z:Z,"",0,1),""))</f>
        <v/>
      </c>
      <c r="N190" s="179" t="str">
        <f>IF($C190="","",IF(_xlfn.XLOOKUP($B190,Event_and_Consequence!$CL:$CL,Event_and_Consequence!AA:AA,"",0,1)&lt;&gt;"",_xlfn.XLOOKUP($B190,Event_and_Consequence!$CL:$CL,Event_and_Consequence!AA:AA,"",0,1),""))</f>
        <v/>
      </c>
      <c r="O190" s="179" t="str">
        <f>IF($C190="","",IF(_xlfn.XLOOKUP($B190,Event_and_Consequence!$CL:$CL,Event_and_Consequence!AB:AB,"",0,1)&lt;&gt;"",_xlfn.XLOOKUP($B190,Event_and_Consequence!$CL:$CL,Event_and_Consequence!AB:AB,"",0,1),""))</f>
        <v/>
      </c>
      <c r="P190" s="184"/>
      <c r="Q190" s="184"/>
      <c r="R190" s="179" t="str">
        <f>IF($C190="","",IF(_xlfn.XLOOKUP($B190,Event_and_Consequence!$CL:$CL,Event_and_Consequence!AC:AC,"",0,1)&lt;&gt;"",_xlfn.XLOOKUP($B190,Event_and_Consequence!$CL:$CL,Event_and_Consequence!AC:AC,"",0,1),""))</f>
        <v/>
      </c>
      <c r="S190" s="179" t="str">
        <f>IF($C190="","",IF(_xlfn.XLOOKUP($B190,Event_and_Consequence!$CL:$CL,Event_and_Consequence!AD:AD,"",0,1)&lt;&gt;"",_xlfn.XLOOKUP($B190,Event_and_Consequence!$CL:$CL,Event_and_Consequence!AD:AD,"",0,1),""))</f>
        <v/>
      </c>
      <c r="T190" s="179" t="str">
        <f>IF($C190="","",IF(_xlfn.XLOOKUP($B190,Event_and_Consequence!$CL:$CL,Event_and_Consequence!AE:AE,"",0,1)&lt;&gt;"",_xlfn.XLOOKUP($B190,Event_and_Consequence!$CL:$CL,Event_and_Consequence!AE:AE,"",0,1),""))</f>
        <v/>
      </c>
      <c r="U190" s="179" t="str">
        <f>IF($C190="","",IF(_xlfn.XLOOKUP($B190,Event_and_Consequence!$CL:$CL,Event_and_Consequence!AF:AF,"",0,1)&lt;&gt;"",_xlfn.XLOOKUP($B190,Event_and_Consequence!$CL:$CL,Event_and_Consequence!AF:AF,"",0,1),""))</f>
        <v/>
      </c>
      <c r="V190" s="184"/>
      <c r="W190" s="184"/>
      <c r="X190" s="179" t="str">
        <f>IF($C190="","",IF(_xlfn.XLOOKUP($B190,Event_and_Consequence!$CL:$CL,Event_and_Consequence!AG:AG,"",0,1)&lt;&gt;"",_xlfn.XLOOKUP($B190,Event_and_Consequence!$CL:$CL,Event_and_Consequence!AG:AG,"",0,1),""))</f>
        <v/>
      </c>
      <c r="Y190" s="179" t="str">
        <f>IF($C190="","",IF(_xlfn.XLOOKUP($B190,Event_and_Consequence!$CL:$CL,Event_and_Consequence!AH:AH,"",0,1)&lt;&gt;"",_xlfn.XLOOKUP($B190,Event_and_Consequence!$CL:$CL,Event_and_Consequence!AH:AH,"",0,1),""))</f>
        <v/>
      </c>
      <c r="Z190" s="179" t="str">
        <f>IF($C190="","",IF(_xlfn.XLOOKUP($B190,Event_and_Consequence!$CL:$CL,Event_and_Consequence!AI:AI,"",0,1)&lt;&gt;"",_xlfn.XLOOKUP($B190,Event_and_Consequence!$CL:$CL,Event_and_Consequence!AI:AI,"",0,1),""))</f>
        <v/>
      </c>
      <c r="AA190" s="179" t="str">
        <f>IF($C190="","",IF(_xlfn.XLOOKUP($B190,Event_and_Consequence!$CL:$CL,Event_and_Consequence!AJ:AJ,"",0,1)&lt;&gt;"",_xlfn.XLOOKUP($B190,Event_and_Consequence!$CL:$CL,Event_and_Consequence!AJ:AJ,"",0,1),""))</f>
        <v/>
      </c>
      <c r="AB190" s="184"/>
    </row>
    <row r="191" spans="1:28" s="176" customFormat="1" ht="12" x14ac:dyDescent="0.25">
      <c r="A191" s="188"/>
      <c r="B191" s="188">
        <v>189</v>
      </c>
      <c r="C191" s="178" t="str">
        <f>_xlfn.XLOOKUP($B191,Event_and_Consequence!$CL:$CL,Event_and_Consequence!B:B,"",0,1)</f>
        <v/>
      </c>
      <c r="D191" s="179" t="str">
        <f>IF($C191="","",_xlfn.XLOOKUP(C191,Facility_Information!B:B,Facility_Information!O:O,,0,1))</f>
        <v/>
      </c>
      <c r="E191" s="180" t="str">
        <f>IF($C191="","",_xlfn.XLOOKUP($B191,Event_and_Consequence!$CL:$CL,Event_and_Consequence!G:G,"",0,1))</f>
        <v/>
      </c>
      <c r="F191" s="181" t="str">
        <f>IF($C191="","",_xlfn.XLOOKUP($B191,Event_and_Consequence!$CL:$CL,Event_and_Consequence!H:H,"",0,1))</f>
        <v/>
      </c>
      <c r="G191" s="184"/>
      <c r="H191" s="184"/>
      <c r="I191" s="184"/>
      <c r="J191" s="179" t="str">
        <f>IF($C191="","",_xlfn.XLOOKUP($B191,Event_and_Consequence!$CL:$CL,Event_and_Consequence!I:I,"",0,1))</f>
        <v/>
      </c>
      <c r="K191" s="184"/>
      <c r="L191" s="179" t="str">
        <f>IF($C191="","",IF(_xlfn.XLOOKUP($B191,Event_and_Consequence!$CL:$CL,Event_and_Consequence!Y:Y,"",0,1)&lt;&gt;"",_xlfn.XLOOKUP($B191,Event_and_Consequence!$CL:$CL,Event_and_Consequence!Y:Y,"",0,1),""))</f>
        <v/>
      </c>
      <c r="M191" s="179" t="str">
        <f>IF($C191="","",IF(_xlfn.XLOOKUP($B191,Event_and_Consequence!$CL:$CL,Event_and_Consequence!Z:Z,"",0,1)&lt;&gt;"",_xlfn.XLOOKUP($B191,Event_and_Consequence!$CL:$CL,Event_and_Consequence!Z:Z,"",0,1),""))</f>
        <v/>
      </c>
      <c r="N191" s="179" t="str">
        <f>IF($C191="","",IF(_xlfn.XLOOKUP($B191,Event_and_Consequence!$CL:$CL,Event_and_Consequence!AA:AA,"",0,1)&lt;&gt;"",_xlfn.XLOOKUP($B191,Event_and_Consequence!$CL:$CL,Event_and_Consequence!AA:AA,"",0,1),""))</f>
        <v/>
      </c>
      <c r="O191" s="179" t="str">
        <f>IF($C191="","",IF(_xlfn.XLOOKUP($B191,Event_and_Consequence!$CL:$CL,Event_and_Consequence!AB:AB,"",0,1)&lt;&gt;"",_xlfn.XLOOKUP($B191,Event_and_Consequence!$CL:$CL,Event_and_Consequence!AB:AB,"",0,1),""))</f>
        <v/>
      </c>
      <c r="P191" s="184"/>
      <c r="Q191" s="184"/>
      <c r="R191" s="179" t="str">
        <f>IF($C191="","",IF(_xlfn.XLOOKUP($B191,Event_and_Consequence!$CL:$CL,Event_and_Consequence!AC:AC,"",0,1)&lt;&gt;"",_xlfn.XLOOKUP($B191,Event_and_Consequence!$CL:$CL,Event_and_Consequence!AC:AC,"",0,1),""))</f>
        <v/>
      </c>
      <c r="S191" s="179" t="str">
        <f>IF($C191="","",IF(_xlfn.XLOOKUP($B191,Event_and_Consequence!$CL:$CL,Event_and_Consequence!AD:AD,"",0,1)&lt;&gt;"",_xlfn.XLOOKUP($B191,Event_and_Consequence!$CL:$CL,Event_and_Consequence!AD:AD,"",0,1),""))</f>
        <v/>
      </c>
      <c r="T191" s="179" t="str">
        <f>IF($C191="","",IF(_xlfn.XLOOKUP($B191,Event_and_Consequence!$CL:$CL,Event_and_Consequence!AE:AE,"",0,1)&lt;&gt;"",_xlfn.XLOOKUP($B191,Event_and_Consequence!$CL:$CL,Event_and_Consequence!AE:AE,"",0,1),""))</f>
        <v/>
      </c>
      <c r="U191" s="179" t="str">
        <f>IF($C191="","",IF(_xlfn.XLOOKUP($B191,Event_and_Consequence!$CL:$CL,Event_and_Consequence!AF:AF,"",0,1)&lt;&gt;"",_xlfn.XLOOKUP($B191,Event_and_Consequence!$CL:$CL,Event_and_Consequence!AF:AF,"",0,1),""))</f>
        <v/>
      </c>
      <c r="V191" s="184"/>
      <c r="W191" s="184"/>
      <c r="X191" s="179" t="str">
        <f>IF($C191="","",IF(_xlfn.XLOOKUP($B191,Event_and_Consequence!$CL:$CL,Event_and_Consequence!AG:AG,"",0,1)&lt;&gt;"",_xlfn.XLOOKUP($B191,Event_and_Consequence!$CL:$CL,Event_and_Consequence!AG:AG,"",0,1),""))</f>
        <v/>
      </c>
      <c r="Y191" s="179" t="str">
        <f>IF($C191="","",IF(_xlfn.XLOOKUP($B191,Event_and_Consequence!$CL:$CL,Event_and_Consequence!AH:AH,"",0,1)&lt;&gt;"",_xlfn.XLOOKUP($B191,Event_and_Consequence!$CL:$CL,Event_and_Consequence!AH:AH,"",0,1),""))</f>
        <v/>
      </c>
      <c r="Z191" s="179" t="str">
        <f>IF($C191="","",IF(_xlfn.XLOOKUP($B191,Event_and_Consequence!$CL:$CL,Event_and_Consequence!AI:AI,"",0,1)&lt;&gt;"",_xlfn.XLOOKUP($B191,Event_and_Consequence!$CL:$CL,Event_and_Consequence!AI:AI,"",0,1),""))</f>
        <v/>
      </c>
      <c r="AA191" s="179" t="str">
        <f>IF($C191="","",IF(_xlfn.XLOOKUP($B191,Event_and_Consequence!$CL:$CL,Event_and_Consequence!AJ:AJ,"",0,1)&lt;&gt;"",_xlfn.XLOOKUP($B191,Event_and_Consequence!$CL:$CL,Event_and_Consequence!AJ:AJ,"",0,1),""))</f>
        <v/>
      </c>
      <c r="AB191" s="184"/>
    </row>
    <row r="192" spans="1:28" s="176" customFormat="1" ht="12" x14ac:dyDescent="0.25">
      <c r="A192" s="188"/>
      <c r="B192" s="188">
        <v>190</v>
      </c>
      <c r="C192" s="178" t="str">
        <f>_xlfn.XLOOKUP($B192,Event_and_Consequence!$CL:$CL,Event_and_Consequence!B:B,"",0,1)</f>
        <v/>
      </c>
      <c r="D192" s="179" t="str">
        <f>IF($C192="","",_xlfn.XLOOKUP(C192,Facility_Information!B:B,Facility_Information!O:O,,0,1))</f>
        <v/>
      </c>
      <c r="E192" s="180" t="str">
        <f>IF($C192="","",_xlfn.XLOOKUP($B192,Event_and_Consequence!$CL:$CL,Event_and_Consequence!G:G,"",0,1))</f>
        <v/>
      </c>
      <c r="F192" s="181" t="str">
        <f>IF($C192="","",_xlfn.XLOOKUP($B192,Event_and_Consequence!$CL:$CL,Event_and_Consequence!H:H,"",0,1))</f>
        <v/>
      </c>
      <c r="G192" s="184"/>
      <c r="H192" s="184"/>
      <c r="I192" s="184"/>
      <c r="J192" s="179" t="str">
        <f>IF($C192="","",_xlfn.XLOOKUP($B192,Event_and_Consequence!$CL:$CL,Event_and_Consequence!I:I,"",0,1))</f>
        <v/>
      </c>
      <c r="K192" s="184"/>
      <c r="L192" s="179" t="str">
        <f>IF($C192="","",IF(_xlfn.XLOOKUP($B192,Event_and_Consequence!$CL:$CL,Event_and_Consequence!Y:Y,"",0,1)&lt;&gt;"",_xlfn.XLOOKUP($B192,Event_and_Consequence!$CL:$CL,Event_and_Consequence!Y:Y,"",0,1),""))</f>
        <v/>
      </c>
      <c r="M192" s="179" t="str">
        <f>IF($C192="","",IF(_xlfn.XLOOKUP($B192,Event_and_Consequence!$CL:$CL,Event_and_Consequence!Z:Z,"",0,1)&lt;&gt;"",_xlfn.XLOOKUP($B192,Event_and_Consequence!$CL:$CL,Event_and_Consequence!Z:Z,"",0,1),""))</f>
        <v/>
      </c>
      <c r="N192" s="179" t="str">
        <f>IF($C192="","",IF(_xlfn.XLOOKUP($B192,Event_and_Consequence!$CL:$CL,Event_and_Consequence!AA:AA,"",0,1)&lt;&gt;"",_xlfn.XLOOKUP($B192,Event_and_Consequence!$CL:$CL,Event_and_Consequence!AA:AA,"",0,1),""))</f>
        <v/>
      </c>
      <c r="O192" s="179" t="str">
        <f>IF($C192="","",IF(_xlfn.XLOOKUP($B192,Event_and_Consequence!$CL:$CL,Event_and_Consequence!AB:AB,"",0,1)&lt;&gt;"",_xlfn.XLOOKUP($B192,Event_and_Consequence!$CL:$CL,Event_and_Consequence!AB:AB,"",0,1),""))</f>
        <v/>
      </c>
      <c r="P192" s="184"/>
      <c r="Q192" s="184"/>
      <c r="R192" s="179" t="str">
        <f>IF($C192="","",IF(_xlfn.XLOOKUP($B192,Event_and_Consequence!$CL:$CL,Event_and_Consequence!AC:AC,"",0,1)&lt;&gt;"",_xlfn.XLOOKUP($B192,Event_and_Consequence!$CL:$CL,Event_and_Consequence!AC:AC,"",0,1),""))</f>
        <v/>
      </c>
      <c r="S192" s="179" t="str">
        <f>IF($C192="","",IF(_xlfn.XLOOKUP($B192,Event_and_Consequence!$CL:$CL,Event_and_Consequence!AD:AD,"",0,1)&lt;&gt;"",_xlfn.XLOOKUP($B192,Event_and_Consequence!$CL:$CL,Event_and_Consequence!AD:AD,"",0,1),""))</f>
        <v/>
      </c>
      <c r="T192" s="179" t="str">
        <f>IF($C192="","",IF(_xlfn.XLOOKUP($B192,Event_and_Consequence!$CL:$CL,Event_and_Consequence!AE:AE,"",0,1)&lt;&gt;"",_xlfn.XLOOKUP($B192,Event_and_Consequence!$CL:$CL,Event_and_Consequence!AE:AE,"",0,1),""))</f>
        <v/>
      </c>
      <c r="U192" s="179" t="str">
        <f>IF($C192="","",IF(_xlfn.XLOOKUP($B192,Event_and_Consequence!$CL:$CL,Event_and_Consequence!AF:AF,"",0,1)&lt;&gt;"",_xlfn.XLOOKUP($B192,Event_and_Consequence!$CL:$CL,Event_and_Consequence!AF:AF,"",0,1),""))</f>
        <v/>
      </c>
      <c r="V192" s="184"/>
      <c r="W192" s="184"/>
      <c r="X192" s="179" t="str">
        <f>IF($C192="","",IF(_xlfn.XLOOKUP($B192,Event_and_Consequence!$CL:$CL,Event_and_Consequence!AG:AG,"",0,1)&lt;&gt;"",_xlfn.XLOOKUP($B192,Event_and_Consequence!$CL:$CL,Event_and_Consequence!AG:AG,"",0,1),""))</f>
        <v/>
      </c>
      <c r="Y192" s="179" t="str">
        <f>IF($C192="","",IF(_xlfn.XLOOKUP($B192,Event_and_Consequence!$CL:$CL,Event_and_Consequence!AH:AH,"",0,1)&lt;&gt;"",_xlfn.XLOOKUP($B192,Event_and_Consequence!$CL:$CL,Event_and_Consequence!AH:AH,"",0,1),""))</f>
        <v/>
      </c>
      <c r="Z192" s="179" t="str">
        <f>IF($C192="","",IF(_xlfn.XLOOKUP($B192,Event_and_Consequence!$CL:$CL,Event_and_Consequence!AI:AI,"",0,1)&lt;&gt;"",_xlfn.XLOOKUP($B192,Event_and_Consequence!$CL:$CL,Event_and_Consequence!AI:AI,"",0,1),""))</f>
        <v/>
      </c>
      <c r="AA192" s="179" t="str">
        <f>IF($C192="","",IF(_xlfn.XLOOKUP($B192,Event_and_Consequence!$CL:$CL,Event_and_Consequence!AJ:AJ,"",0,1)&lt;&gt;"",_xlfn.XLOOKUP($B192,Event_and_Consequence!$CL:$CL,Event_and_Consequence!AJ:AJ,"",0,1),""))</f>
        <v/>
      </c>
      <c r="AB192" s="184"/>
    </row>
    <row r="193" spans="1:28" s="176" customFormat="1" ht="12" x14ac:dyDescent="0.25">
      <c r="A193" s="188"/>
      <c r="B193" s="188">
        <v>191</v>
      </c>
      <c r="C193" s="178" t="str">
        <f>_xlfn.XLOOKUP($B193,Event_and_Consequence!$CL:$CL,Event_and_Consequence!B:B,"",0,1)</f>
        <v/>
      </c>
      <c r="D193" s="179" t="str">
        <f>IF($C193="","",_xlfn.XLOOKUP(C193,Facility_Information!B:B,Facility_Information!O:O,,0,1))</f>
        <v/>
      </c>
      <c r="E193" s="180" t="str">
        <f>IF($C193="","",_xlfn.XLOOKUP($B193,Event_and_Consequence!$CL:$CL,Event_and_Consequence!G:G,"",0,1))</f>
        <v/>
      </c>
      <c r="F193" s="181" t="str">
        <f>IF($C193="","",_xlfn.XLOOKUP($B193,Event_and_Consequence!$CL:$CL,Event_and_Consequence!H:H,"",0,1))</f>
        <v/>
      </c>
      <c r="G193" s="184"/>
      <c r="H193" s="184"/>
      <c r="I193" s="184"/>
      <c r="J193" s="179" t="str">
        <f>IF($C193="","",_xlfn.XLOOKUP($B193,Event_and_Consequence!$CL:$CL,Event_and_Consequence!I:I,"",0,1))</f>
        <v/>
      </c>
      <c r="K193" s="184"/>
      <c r="L193" s="179" t="str">
        <f>IF($C193="","",IF(_xlfn.XLOOKUP($B193,Event_and_Consequence!$CL:$CL,Event_and_Consequence!Y:Y,"",0,1)&lt;&gt;"",_xlfn.XLOOKUP($B193,Event_and_Consequence!$CL:$CL,Event_and_Consequence!Y:Y,"",0,1),""))</f>
        <v/>
      </c>
      <c r="M193" s="179" t="str">
        <f>IF($C193="","",IF(_xlfn.XLOOKUP($B193,Event_and_Consequence!$CL:$CL,Event_and_Consequence!Z:Z,"",0,1)&lt;&gt;"",_xlfn.XLOOKUP($B193,Event_and_Consequence!$CL:$CL,Event_and_Consequence!Z:Z,"",0,1),""))</f>
        <v/>
      </c>
      <c r="N193" s="179" t="str">
        <f>IF($C193="","",IF(_xlfn.XLOOKUP($B193,Event_and_Consequence!$CL:$CL,Event_and_Consequence!AA:AA,"",0,1)&lt;&gt;"",_xlfn.XLOOKUP($B193,Event_and_Consequence!$CL:$CL,Event_and_Consequence!AA:AA,"",0,1),""))</f>
        <v/>
      </c>
      <c r="O193" s="179" t="str">
        <f>IF($C193="","",IF(_xlfn.XLOOKUP($B193,Event_and_Consequence!$CL:$CL,Event_and_Consequence!AB:AB,"",0,1)&lt;&gt;"",_xlfn.XLOOKUP($B193,Event_and_Consequence!$CL:$CL,Event_and_Consequence!AB:AB,"",0,1),""))</f>
        <v/>
      </c>
      <c r="P193" s="184"/>
      <c r="Q193" s="184"/>
      <c r="R193" s="179" t="str">
        <f>IF($C193="","",IF(_xlfn.XLOOKUP($B193,Event_and_Consequence!$CL:$CL,Event_and_Consequence!AC:AC,"",0,1)&lt;&gt;"",_xlfn.XLOOKUP($B193,Event_and_Consequence!$CL:$CL,Event_and_Consequence!AC:AC,"",0,1),""))</f>
        <v/>
      </c>
      <c r="S193" s="179" t="str">
        <f>IF($C193="","",IF(_xlfn.XLOOKUP($B193,Event_and_Consequence!$CL:$CL,Event_and_Consequence!AD:AD,"",0,1)&lt;&gt;"",_xlfn.XLOOKUP($B193,Event_and_Consequence!$CL:$CL,Event_and_Consequence!AD:AD,"",0,1),""))</f>
        <v/>
      </c>
      <c r="T193" s="179" t="str">
        <f>IF($C193="","",IF(_xlfn.XLOOKUP($B193,Event_and_Consequence!$CL:$CL,Event_and_Consequence!AE:AE,"",0,1)&lt;&gt;"",_xlfn.XLOOKUP($B193,Event_and_Consequence!$CL:$CL,Event_and_Consequence!AE:AE,"",0,1),""))</f>
        <v/>
      </c>
      <c r="U193" s="179" t="str">
        <f>IF($C193="","",IF(_xlfn.XLOOKUP($B193,Event_and_Consequence!$CL:$CL,Event_and_Consequence!AF:AF,"",0,1)&lt;&gt;"",_xlfn.XLOOKUP($B193,Event_and_Consequence!$CL:$CL,Event_and_Consequence!AF:AF,"",0,1),""))</f>
        <v/>
      </c>
      <c r="V193" s="184"/>
      <c r="W193" s="184"/>
      <c r="X193" s="179" t="str">
        <f>IF($C193="","",IF(_xlfn.XLOOKUP($B193,Event_and_Consequence!$CL:$CL,Event_and_Consequence!AG:AG,"",0,1)&lt;&gt;"",_xlfn.XLOOKUP($B193,Event_and_Consequence!$CL:$CL,Event_and_Consequence!AG:AG,"",0,1),""))</f>
        <v/>
      </c>
      <c r="Y193" s="179" t="str">
        <f>IF($C193="","",IF(_xlfn.XLOOKUP($B193,Event_and_Consequence!$CL:$CL,Event_and_Consequence!AH:AH,"",0,1)&lt;&gt;"",_xlfn.XLOOKUP($B193,Event_and_Consequence!$CL:$CL,Event_and_Consequence!AH:AH,"",0,1),""))</f>
        <v/>
      </c>
      <c r="Z193" s="179" t="str">
        <f>IF($C193="","",IF(_xlfn.XLOOKUP($B193,Event_and_Consequence!$CL:$CL,Event_and_Consequence!AI:AI,"",0,1)&lt;&gt;"",_xlfn.XLOOKUP($B193,Event_and_Consequence!$CL:$CL,Event_and_Consequence!AI:AI,"",0,1),""))</f>
        <v/>
      </c>
      <c r="AA193" s="179" t="str">
        <f>IF($C193="","",IF(_xlfn.XLOOKUP($B193,Event_and_Consequence!$CL:$CL,Event_and_Consequence!AJ:AJ,"",0,1)&lt;&gt;"",_xlfn.XLOOKUP($B193,Event_and_Consequence!$CL:$CL,Event_and_Consequence!AJ:AJ,"",0,1),""))</f>
        <v/>
      </c>
      <c r="AB193" s="184"/>
    </row>
    <row r="194" spans="1:28" s="176" customFormat="1" ht="12" x14ac:dyDescent="0.25">
      <c r="A194" s="188"/>
      <c r="B194" s="188">
        <v>192</v>
      </c>
      <c r="C194" s="178" t="str">
        <f>_xlfn.XLOOKUP($B194,Event_and_Consequence!$CL:$CL,Event_and_Consequence!B:B,"",0,1)</f>
        <v/>
      </c>
      <c r="D194" s="179" t="str">
        <f>IF($C194="","",_xlfn.XLOOKUP(C194,Facility_Information!B:B,Facility_Information!O:O,,0,1))</f>
        <v/>
      </c>
      <c r="E194" s="180" t="str">
        <f>IF($C194="","",_xlfn.XLOOKUP($B194,Event_and_Consequence!$CL:$CL,Event_and_Consequence!G:G,"",0,1))</f>
        <v/>
      </c>
      <c r="F194" s="181" t="str">
        <f>IF($C194="","",_xlfn.XLOOKUP($B194,Event_and_Consequence!$CL:$CL,Event_and_Consequence!H:H,"",0,1))</f>
        <v/>
      </c>
      <c r="G194" s="184"/>
      <c r="H194" s="184"/>
      <c r="I194" s="184"/>
      <c r="J194" s="179" t="str">
        <f>IF($C194="","",_xlfn.XLOOKUP($B194,Event_and_Consequence!$CL:$CL,Event_and_Consequence!I:I,"",0,1))</f>
        <v/>
      </c>
      <c r="K194" s="184"/>
      <c r="L194" s="179" t="str">
        <f>IF($C194="","",IF(_xlfn.XLOOKUP($B194,Event_and_Consequence!$CL:$CL,Event_and_Consequence!Y:Y,"",0,1)&lt;&gt;"",_xlfn.XLOOKUP($B194,Event_and_Consequence!$CL:$CL,Event_and_Consequence!Y:Y,"",0,1),""))</f>
        <v/>
      </c>
      <c r="M194" s="179" t="str">
        <f>IF($C194="","",IF(_xlfn.XLOOKUP($B194,Event_and_Consequence!$CL:$CL,Event_and_Consequence!Z:Z,"",0,1)&lt;&gt;"",_xlfn.XLOOKUP($B194,Event_and_Consequence!$CL:$CL,Event_and_Consequence!Z:Z,"",0,1),""))</f>
        <v/>
      </c>
      <c r="N194" s="179" t="str">
        <f>IF($C194="","",IF(_xlfn.XLOOKUP($B194,Event_and_Consequence!$CL:$CL,Event_and_Consequence!AA:AA,"",0,1)&lt;&gt;"",_xlfn.XLOOKUP($B194,Event_and_Consequence!$CL:$CL,Event_and_Consequence!AA:AA,"",0,1),""))</f>
        <v/>
      </c>
      <c r="O194" s="179" t="str">
        <f>IF($C194="","",IF(_xlfn.XLOOKUP($B194,Event_and_Consequence!$CL:$CL,Event_and_Consequence!AB:AB,"",0,1)&lt;&gt;"",_xlfn.XLOOKUP($B194,Event_and_Consequence!$CL:$CL,Event_and_Consequence!AB:AB,"",0,1),""))</f>
        <v/>
      </c>
      <c r="P194" s="184"/>
      <c r="Q194" s="184"/>
      <c r="R194" s="179" t="str">
        <f>IF($C194="","",IF(_xlfn.XLOOKUP($B194,Event_and_Consequence!$CL:$CL,Event_and_Consequence!AC:AC,"",0,1)&lt;&gt;"",_xlfn.XLOOKUP($B194,Event_and_Consequence!$CL:$CL,Event_and_Consequence!AC:AC,"",0,1),""))</f>
        <v/>
      </c>
      <c r="S194" s="179" t="str">
        <f>IF($C194="","",IF(_xlfn.XLOOKUP($B194,Event_and_Consequence!$CL:$CL,Event_and_Consequence!AD:AD,"",0,1)&lt;&gt;"",_xlfn.XLOOKUP($B194,Event_and_Consequence!$CL:$CL,Event_and_Consequence!AD:AD,"",0,1),""))</f>
        <v/>
      </c>
      <c r="T194" s="179" t="str">
        <f>IF($C194="","",IF(_xlfn.XLOOKUP($B194,Event_and_Consequence!$CL:$CL,Event_and_Consequence!AE:AE,"",0,1)&lt;&gt;"",_xlfn.XLOOKUP($B194,Event_and_Consequence!$CL:$CL,Event_and_Consequence!AE:AE,"",0,1),""))</f>
        <v/>
      </c>
      <c r="U194" s="179" t="str">
        <f>IF($C194="","",IF(_xlfn.XLOOKUP($B194,Event_and_Consequence!$CL:$CL,Event_and_Consequence!AF:AF,"",0,1)&lt;&gt;"",_xlfn.XLOOKUP($B194,Event_and_Consequence!$CL:$CL,Event_and_Consequence!AF:AF,"",0,1),""))</f>
        <v/>
      </c>
      <c r="V194" s="184"/>
      <c r="W194" s="184"/>
      <c r="X194" s="179" t="str">
        <f>IF($C194="","",IF(_xlfn.XLOOKUP($B194,Event_and_Consequence!$CL:$CL,Event_and_Consequence!AG:AG,"",0,1)&lt;&gt;"",_xlfn.XLOOKUP($B194,Event_and_Consequence!$CL:$CL,Event_and_Consequence!AG:AG,"",0,1),""))</f>
        <v/>
      </c>
      <c r="Y194" s="179" t="str">
        <f>IF($C194="","",IF(_xlfn.XLOOKUP($B194,Event_and_Consequence!$CL:$CL,Event_and_Consequence!AH:AH,"",0,1)&lt;&gt;"",_xlfn.XLOOKUP($B194,Event_and_Consequence!$CL:$CL,Event_and_Consequence!AH:AH,"",0,1),""))</f>
        <v/>
      </c>
      <c r="Z194" s="179" t="str">
        <f>IF($C194="","",IF(_xlfn.XLOOKUP($B194,Event_and_Consequence!$CL:$CL,Event_and_Consequence!AI:AI,"",0,1)&lt;&gt;"",_xlfn.XLOOKUP($B194,Event_and_Consequence!$CL:$CL,Event_and_Consequence!AI:AI,"",0,1),""))</f>
        <v/>
      </c>
      <c r="AA194" s="179" t="str">
        <f>IF($C194="","",IF(_xlfn.XLOOKUP($B194,Event_and_Consequence!$CL:$CL,Event_and_Consequence!AJ:AJ,"",0,1)&lt;&gt;"",_xlfn.XLOOKUP($B194,Event_and_Consequence!$CL:$CL,Event_and_Consequence!AJ:AJ,"",0,1),""))</f>
        <v/>
      </c>
      <c r="AB194" s="184"/>
    </row>
    <row r="195" spans="1:28" s="176" customFormat="1" ht="12" x14ac:dyDescent="0.25">
      <c r="A195" s="188"/>
      <c r="B195" s="188">
        <v>193</v>
      </c>
      <c r="C195" s="178" t="str">
        <f>_xlfn.XLOOKUP($B195,Event_and_Consequence!$CL:$CL,Event_and_Consequence!B:B,"",0,1)</f>
        <v/>
      </c>
      <c r="D195" s="179" t="str">
        <f>IF($C195="","",_xlfn.XLOOKUP(C195,Facility_Information!B:B,Facility_Information!O:O,,0,1))</f>
        <v/>
      </c>
      <c r="E195" s="180" t="str">
        <f>IF($C195="","",_xlfn.XLOOKUP($B195,Event_and_Consequence!$CL:$CL,Event_and_Consequence!G:G,"",0,1))</f>
        <v/>
      </c>
      <c r="F195" s="181" t="str">
        <f>IF($C195="","",_xlfn.XLOOKUP($B195,Event_and_Consequence!$CL:$CL,Event_and_Consequence!H:H,"",0,1))</f>
        <v/>
      </c>
      <c r="G195" s="184"/>
      <c r="H195" s="184"/>
      <c r="I195" s="184"/>
      <c r="J195" s="179" t="str">
        <f>IF($C195="","",_xlfn.XLOOKUP($B195,Event_and_Consequence!$CL:$CL,Event_and_Consequence!I:I,"",0,1))</f>
        <v/>
      </c>
      <c r="K195" s="184"/>
      <c r="L195" s="179" t="str">
        <f>IF($C195="","",IF(_xlfn.XLOOKUP($B195,Event_and_Consequence!$CL:$CL,Event_and_Consequence!Y:Y,"",0,1)&lt;&gt;"",_xlfn.XLOOKUP($B195,Event_and_Consequence!$CL:$CL,Event_and_Consequence!Y:Y,"",0,1),""))</f>
        <v/>
      </c>
      <c r="M195" s="179" t="str">
        <f>IF($C195="","",IF(_xlfn.XLOOKUP($B195,Event_and_Consequence!$CL:$CL,Event_and_Consequence!Z:Z,"",0,1)&lt;&gt;"",_xlfn.XLOOKUP($B195,Event_and_Consequence!$CL:$CL,Event_and_Consequence!Z:Z,"",0,1),""))</f>
        <v/>
      </c>
      <c r="N195" s="179" t="str">
        <f>IF($C195="","",IF(_xlfn.XLOOKUP($B195,Event_and_Consequence!$CL:$CL,Event_and_Consequence!AA:AA,"",0,1)&lt;&gt;"",_xlfn.XLOOKUP($B195,Event_and_Consequence!$CL:$CL,Event_and_Consequence!AA:AA,"",0,1),""))</f>
        <v/>
      </c>
      <c r="O195" s="179" t="str">
        <f>IF($C195="","",IF(_xlfn.XLOOKUP($B195,Event_and_Consequence!$CL:$CL,Event_and_Consequence!AB:AB,"",0,1)&lt;&gt;"",_xlfn.XLOOKUP($B195,Event_and_Consequence!$CL:$CL,Event_and_Consequence!AB:AB,"",0,1),""))</f>
        <v/>
      </c>
      <c r="P195" s="184"/>
      <c r="Q195" s="184"/>
      <c r="R195" s="179" t="str">
        <f>IF($C195="","",IF(_xlfn.XLOOKUP($B195,Event_and_Consequence!$CL:$CL,Event_and_Consequence!AC:AC,"",0,1)&lt;&gt;"",_xlfn.XLOOKUP($B195,Event_and_Consequence!$CL:$CL,Event_and_Consequence!AC:AC,"",0,1),""))</f>
        <v/>
      </c>
      <c r="S195" s="179" t="str">
        <f>IF($C195="","",IF(_xlfn.XLOOKUP($B195,Event_and_Consequence!$CL:$CL,Event_and_Consequence!AD:AD,"",0,1)&lt;&gt;"",_xlfn.XLOOKUP($B195,Event_and_Consequence!$CL:$CL,Event_and_Consequence!AD:AD,"",0,1),""))</f>
        <v/>
      </c>
      <c r="T195" s="179" t="str">
        <f>IF($C195="","",IF(_xlfn.XLOOKUP($B195,Event_and_Consequence!$CL:$CL,Event_and_Consequence!AE:AE,"",0,1)&lt;&gt;"",_xlfn.XLOOKUP($B195,Event_and_Consequence!$CL:$CL,Event_and_Consequence!AE:AE,"",0,1),""))</f>
        <v/>
      </c>
      <c r="U195" s="179" t="str">
        <f>IF($C195="","",IF(_xlfn.XLOOKUP($B195,Event_and_Consequence!$CL:$CL,Event_and_Consequence!AF:AF,"",0,1)&lt;&gt;"",_xlfn.XLOOKUP($B195,Event_and_Consequence!$CL:$CL,Event_and_Consequence!AF:AF,"",0,1),""))</f>
        <v/>
      </c>
      <c r="V195" s="184"/>
      <c r="W195" s="184"/>
      <c r="X195" s="179" t="str">
        <f>IF($C195="","",IF(_xlfn.XLOOKUP($B195,Event_and_Consequence!$CL:$CL,Event_and_Consequence!AG:AG,"",0,1)&lt;&gt;"",_xlfn.XLOOKUP($B195,Event_and_Consequence!$CL:$CL,Event_and_Consequence!AG:AG,"",0,1),""))</f>
        <v/>
      </c>
      <c r="Y195" s="179" t="str">
        <f>IF($C195="","",IF(_xlfn.XLOOKUP($B195,Event_and_Consequence!$CL:$CL,Event_and_Consequence!AH:AH,"",0,1)&lt;&gt;"",_xlfn.XLOOKUP($B195,Event_and_Consequence!$CL:$CL,Event_and_Consequence!AH:AH,"",0,1),""))</f>
        <v/>
      </c>
      <c r="Z195" s="179" t="str">
        <f>IF($C195="","",IF(_xlfn.XLOOKUP($B195,Event_and_Consequence!$CL:$CL,Event_and_Consequence!AI:AI,"",0,1)&lt;&gt;"",_xlfn.XLOOKUP($B195,Event_and_Consequence!$CL:$CL,Event_and_Consequence!AI:AI,"",0,1),""))</f>
        <v/>
      </c>
      <c r="AA195" s="179" t="str">
        <f>IF($C195="","",IF(_xlfn.XLOOKUP($B195,Event_and_Consequence!$CL:$CL,Event_and_Consequence!AJ:AJ,"",0,1)&lt;&gt;"",_xlfn.XLOOKUP($B195,Event_and_Consequence!$CL:$CL,Event_and_Consequence!AJ:AJ,"",0,1),""))</f>
        <v/>
      </c>
      <c r="AB195" s="184"/>
    </row>
    <row r="196" spans="1:28" s="176" customFormat="1" ht="12" x14ac:dyDescent="0.25">
      <c r="A196" s="188"/>
      <c r="B196" s="188">
        <v>194</v>
      </c>
      <c r="C196" s="178" t="str">
        <f>_xlfn.XLOOKUP($B196,Event_and_Consequence!$CL:$CL,Event_and_Consequence!B:B,"",0,1)</f>
        <v/>
      </c>
      <c r="D196" s="179" t="str">
        <f>IF($C196="","",_xlfn.XLOOKUP(C196,Facility_Information!B:B,Facility_Information!O:O,,0,1))</f>
        <v/>
      </c>
      <c r="E196" s="180" t="str">
        <f>IF($C196="","",_xlfn.XLOOKUP($B196,Event_and_Consequence!$CL:$CL,Event_and_Consequence!G:G,"",0,1))</f>
        <v/>
      </c>
      <c r="F196" s="181" t="str">
        <f>IF($C196="","",_xlfn.XLOOKUP($B196,Event_and_Consequence!$CL:$CL,Event_and_Consequence!H:H,"",0,1))</f>
        <v/>
      </c>
      <c r="G196" s="184"/>
      <c r="H196" s="184"/>
      <c r="I196" s="184"/>
      <c r="J196" s="179" t="str">
        <f>IF($C196="","",_xlfn.XLOOKUP($B196,Event_and_Consequence!$CL:$CL,Event_and_Consequence!I:I,"",0,1))</f>
        <v/>
      </c>
      <c r="K196" s="184"/>
      <c r="L196" s="179" t="str">
        <f>IF($C196="","",IF(_xlfn.XLOOKUP($B196,Event_and_Consequence!$CL:$CL,Event_and_Consequence!Y:Y,"",0,1)&lt;&gt;"",_xlfn.XLOOKUP($B196,Event_and_Consequence!$CL:$CL,Event_and_Consequence!Y:Y,"",0,1),""))</f>
        <v/>
      </c>
      <c r="M196" s="179" t="str">
        <f>IF($C196="","",IF(_xlfn.XLOOKUP($B196,Event_and_Consequence!$CL:$CL,Event_and_Consequence!Z:Z,"",0,1)&lt;&gt;"",_xlfn.XLOOKUP($B196,Event_and_Consequence!$CL:$CL,Event_and_Consequence!Z:Z,"",0,1),""))</f>
        <v/>
      </c>
      <c r="N196" s="179" t="str">
        <f>IF($C196="","",IF(_xlfn.XLOOKUP($B196,Event_and_Consequence!$CL:$CL,Event_and_Consequence!AA:AA,"",0,1)&lt;&gt;"",_xlfn.XLOOKUP($B196,Event_and_Consequence!$CL:$CL,Event_and_Consequence!AA:AA,"",0,1),""))</f>
        <v/>
      </c>
      <c r="O196" s="179" t="str">
        <f>IF($C196="","",IF(_xlfn.XLOOKUP($B196,Event_and_Consequence!$CL:$CL,Event_and_Consequence!AB:AB,"",0,1)&lt;&gt;"",_xlfn.XLOOKUP($B196,Event_and_Consequence!$CL:$CL,Event_and_Consequence!AB:AB,"",0,1),""))</f>
        <v/>
      </c>
      <c r="P196" s="184"/>
      <c r="Q196" s="184"/>
      <c r="R196" s="179" t="str">
        <f>IF($C196="","",IF(_xlfn.XLOOKUP($B196,Event_and_Consequence!$CL:$CL,Event_and_Consequence!AC:AC,"",0,1)&lt;&gt;"",_xlfn.XLOOKUP($B196,Event_and_Consequence!$CL:$CL,Event_and_Consequence!AC:AC,"",0,1),""))</f>
        <v/>
      </c>
      <c r="S196" s="179" t="str">
        <f>IF($C196="","",IF(_xlfn.XLOOKUP($B196,Event_and_Consequence!$CL:$CL,Event_and_Consequence!AD:AD,"",0,1)&lt;&gt;"",_xlfn.XLOOKUP($B196,Event_and_Consequence!$CL:$CL,Event_and_Consequence!AD:AD,"",0,1),""))</f>
        <v/>
      </c>
      <c r="T196" s="179" t="str">
        <f>IF($C196="","",IF(_xlfn.XLOOKUP($B196,Event_and_Consequence!$CL:$CL,Event_and_Consequence!AE:AE,"",0,1)&lt;&gt;"",_xlfn.XLOOKUP($B196,Event_and_Consequence!$CL:$CL,Event_and_Consequence!AE:AE,"",0,1),""))</f>
        <v/>
      </c>
      <c r="U196" s="179" t="str">
        <f>IF($C196="","",IF(_xlfn.XLOOKUP($B196,Event_and_Consequence!$CL:$CL,Event_and_Consequence!AF:AF,"",0,1)&lt;&gt;"",_xlfn.XLOOKUP($B196,Event_and_Consequence!$CL:$CL,Event_and_Consequence!AF:AF,"",0,1),""))</f>
        <v/>
      </c>
      <c r="V196" s="184"/>
      <c r="W196" s="184"/>
      <c r="X196" s="179" t="str">
        <f>IF($C196="","",IF(_xlfn.XLOOKUP($B196,Event_and_Consequence!$CL:$CL,Event_and_Consequence!AG:AG,"",0,1)&lt;&gt;"",_xlfn.XLOOKUP($B196,Event_and_Consequence!$CL:$CL,Event_and_Consequence!AG:AG,"",0,1),""))</f>
        <v/>
      </c>
      <c r="Y196" s="179" t="str">
        <f>IF($C196="","",IF(_xlfn.XLOOKUP($B196,Event_and_Consequence!$CL:$CL,Event_and_Consequence!AH:AH,"",0,1)&lt;&gt;"",_xlfn.XLOOKUP($B196,Event_and_Consequence!$CL:$CL,Event_and_Consequence!AH:AH,"",0,1),""))</f>
        <v/>
      </c>
      <c r="Z196" s="179" t="str">
        <f>IF($C196="","",IF(_xlfn.XLOOKUP($B196,Event_and_Consequence!$CL:$CL,Event_and_Consequence!AI:AI,"",0,1)&lt;&gt;"",_xlfn.XLOOKUP($B196,Event_and_Consequence!$CL:$CL,Event_and_Consequence!AI:AI,"",0,1),""))</f>
        <v/>
      </c>
      <c r="AA196" s="179" t="str">
        <f>IF($C196="","",IF(_xlfn.XLOOKUP($B196,Event_and_Consequence!$CL:$CL,Event_and_Consequence!AJ:AJ,"",0,1)&lt;&gt;"",_xlfn.XLOOKUP($B196,Event_and_Consequence!$CL:$CL,Event_and_Consequence!AJ:AJ,"",0,1),""))</f>
        <v/>
      </c>
      <c r="AB196" s="184"/>
    </row>
    <row r="197" spans="1:28" s="176" customFormat="1" ht="12" x14ac:dyDescent="0.25">
      <c r="A197" s="188"/>
      <c r="B197" s="188">
        <v>195</v>
      </c>
      <c r="C197" s="178" t="str">
        <f>_xlfn.XLOOKUP($B197,Event_and_Consequence!$CL:$CL,Event_and_Consequence!B:B,"",0,1)</f>
        <v/>
      </c>
      <c r="D197" s="179" t="str">
        <f>IF($C197="","",_xlfn.XLOOKUP(C197,Facility_Information!B:B,Facility_Information!O:O,,0,1))</f>
        <v/>
      </c>
      <c r="E197" s="180" t="str">
        <f>IF($C197="","",_xlfn.XLOOKUP($B197,Event_and_Consequence!$CL:$CL,Event_and_Consequence!G:G,"",0,1))</f>
        <v/>
      </c>
      <c r="F197" s="181" t="str">
        <f>IF($C197="","",_xlfn.XLOOKUP($B197,Event_and_Consequence!$CL:$CL,Event_and_Consequence!H:H,"",0,1))</f>
        <v/>
      </c>
      <c r="G197" s="184"/>
      <c r="H197" s="184"/>
      <c r="I197" s="184"/>
      <c r="J197" s="179" t="str">
        <f>IF($C197="","",_xlfn.XLOOKUP($B197,Event_and_Consequence!$CL:$CL,Event_and_Consequence!I:I,"",0,1))</f>
        <v/>
      </c>
      <c r="K197" s="184"/>
      <c r="L197" s="179" t="str">
        <f>IF($C197="","",IF(_xlfn.XLOOKUP($B197,Event_and_Consequence!$CL:$CL,Event_and_Consequence!Y:Y,"",0,1)&lt;&gt;"",_xlfn.XLOOKUP($B197,Event_and_Consequence!$CL:$CL,Event_and_Consequence!Y:Y,"",0,1),""))</f>
        <v/>
      </c>
      <c r="M197" s="179" t="str">
        <f>IF($C197="","",IF(_xlfn.XLOOKUP($B197,Event_and_Consequence!$CL:$CL,Event_and_Consequence!Z:Z,"",0,1)&lt;&gt;"",_xlfn.XLOOKUP($B197,Event_and_Consequence!$CL:$CL,Event_and_Consequence!Z:Z,"",0,1),""))</f>
        <v/>
      </c>
      <c r="N197" s="179" t="str">
        <f>IF($C197="","",IF(_xlfn.XLOOKUP($B197,Event_and_Consequence!$CL:$CL,Event_and_Consequence!AA:AA,"",0,1)&lt;&gt;"",_xlfn.XLOOKUP($B197,Event_and_Consequence!$CL:$CL,Event_and_Consequence!AA:AA,"",0,1),""))</f>
        <v/>
      </c>
      <c r="O197" s="179" t="str">
        <f>IF($C197="","",IF(_xlfn.XLOOKUP($B197,Event_and_Consequence!$CL:$CL,Event_and_Consequence!AB:AB,"",0,1)&lt;&gt;"",_xlfn.XLOOKUP($B197,Event_and_Consequence!$CL:$CL,Event_and_Consequence!AB:AB,"",0,1),""))</f>
        <v/>
      </c>
      <c r="P197" s="184"/>
      <c r="Q197" s="184"/>
      <c r="R197" s="179" t="str">
        <f>IF($C197="","",IF(_xlfn.XLOOKUP($B197,Event_and_Consequence!$CL:$CL,Event_and_Consequence!AC:AC,"",0,1)&lt;&gt;"",_xlfn.XLOOKUP($B197,Event_and_Consequence!$CL:$CL,Event_and_Consequence!AC:AC,"",0,1),""))</f>
        <v/>
      </c>
      <c r="S197" s="179" t="str">
        <f>IF($C197="","",IF(_xlfn.XLOOKUP($B197,Event_and_Consequence!$CL:$CL,Event_and_Consequence!AD:AD,"",0,1)&lt;&gt;"",_xlfn.XLOOKUP($B197,Event_and_Consequence!$CL:$CL,Event_and_Consequence!AD:AD,"",0,1),""))</f>
        <v/>
      </c>
      <c r="T197" s="179" t="str">
        <f>IF($C197="","",IF(_xlfn.XLOOKUP($B197,Event_and_Consequence!$CL:$CL,Event_and_Consequence!AE:AE,"",0,1)&lt;&gt;"",_xlfn.XLOOKUP($B197,Event_and_Consequence!$CL:$CL,Event_and_Consequence!AE:AE,"",0,1),""))</f>
        <v/>
      </c>
      <c r="U197" s="179" t="str">
        <f>IF($C197="","",IF(_xlfn.XLOOKUP($B197,Event_and_Consequence!$CL:$CL,Event_and_Consequence!AF:AF,"",0,1)&lt;&gt;"",_xlfn.XLOOKUP($B197,Event_and_Consequence!$CL:$CL,Event_and_Consequence!AF:AF,"",0,1),""))</f>
        <v/>
      </c>
      <c r="V197" s="184"/>
      <c r="W197" s="184"/>
      <c r="X197" s="179" t="str">
        <f>IF($C197="","",IF(_xlfn.XLOOKUP($B197,Event_and_Consequence!$CL:$CL,Event_and_Consequence!AG:AG,"",0,1)&lt;&gt;"",_xlfn.XLOOKUP($B197,Event_and_Consequence!$CL:$CL,Event_and_Consequence!AG:AG,"",0,1),""))</f>
        <v/>
      </c>
      <c r="Y197" s="179" t="str">
        <f>IF($C197="","",IF(_xlfn.XLOOKUP($B197,Event_and_Consequence!$CL:$CL,Event_and_Consequence!AH:AH,"",0,1)&lt;&gt;"",_xlfn.XLOOKUP($B197,Event_and_Consequence!$CL:$CL,Event_and_Consequence!AH:AH,"",0,1),""))</f>
        <v/>
      </c>
      <c r="Z197" s="179" t="str">
        <f>IF($C197="","",IF(_xlfn.XLOOKUP($B197,Event_and_Consequence!$CL:$CL,Event_and_Consequence!AI:AI,"",0,1)&lt;&gt;"",_xlfn.XLOOKUP($B197,Event_and_Consequence!$CL:$CL,Event_and_Consequence!AI:AI,"",0,1),""))</f>
        <v/>
      </c>
      <c r="AA197" s="179" t="str">
        <f>IF($C197="","",IF(_xlfn.XLOOKUP($B197,Event_and_Consequence!$CL:$CL,Event_and_Consequence!AJ:AJ,"",0,1)&lt;&gt;"",_xlfn.XLOOKUP($B197,Event_and_Consequence!$CL:$CL,Event_and_Consequence!AJ:AJ,"",0,1),""))</f>
        <v/>
      </c>
      <c r="AB197" s="184"/>
    </row>
    <row r="198" spans="1:28" s="176" customFormat="1" ht="12" x14ac:dyDescent="0.25">
      <c r="A198" s="188"/>
      <c r="B198" s="188">
        <v>196</v>
      </c>
      <c r="C198" s="178" t="str">
        <f>_xlfn.XLOOKUP($B198,Event_and_Consequence!$CL:$CL,Event_and_Consequence!B:B,"",0,1)</f>
        <v/>
      </c>
      <c r="D198" s="179" t="str">
        <f>IF($C198="","",_xlfn.XLOOKUP(C198,Facility_Information!B:B,Facility_Information!O:O,,0,1))</f>
        <v/>
      </c>
      <c r="E198" s="180" t="str">
        <f>IF($C198="","",_xlfn.XLOOKUP($B198,Event_and_Consequence!$CL:$CL,Event_and_Consequence!G:G,"",0,1))</f>
        <v/>
      </c>
      <c r="F198" s="181" t="str">
        <f>IF($C198="","",_xlfn.XLOOKUP($B198,Event_and_Consequence!$CL:$CL,Event_and_Consequence!H:H,"",0,1))</f>
        <v/>
      </c>
      <c r="G198" s="184"/>
      <c r="H198" s="184"/>
      <c r="I198" s="184"/>
      <c r="J198" s="179" t="str">
        <f>IF($C198="","",_xlfn.XLOOKUP($B198,Event_and_Consequence!$CL:$CL,Event_and_Consequence!I:I,"",0,1))</f>
        <v/>
      </c>
      <c r="K198" s="184"/>
      <c r="L198" s="179" t="str">
        <f>IF($C198="","",IF(_xlfn.XLOOKUP($B198,Event_and_Consequence!$CL:$CL,Event_and_Consequence!Y:Y,"",0,1)&lt;&gt;"",_xlfn.XLOOKUP($B198,Event_and_Consequence!$CL:$CL,Event_and_Consequence!Y:Y,"",0,1),""))</f>
        <v/>
      </c>
      <c r="M198" s="179" t="str">
        <f>IF($C198="","",IF(_xlfn.XLOOKUP($B198,Event_and_Consequence!$CL:$CL,Event_and_Consequence!Z:Z,"",0,1)&lt;&gt;"",_xlfn.XLOOKUP($B198,Event_and_Consequence!$CL:$CL,Event_and_Consequence!Z:Z,"",0,1),""))</f>
        <v/>
      </c>
      <c r="N198" s="179" t="str">
        <f>IF($C198="","",IF(_xlfn.XLOOKUP($B198,Event_and_Consequence!$CL:$CL,Event_and_Consequence!AA:AA,"",0,1)&lt;&gt;"",_xlfn.XLOOKUP($B198,Event_and_Consequence!$CL:$CL,Event_and_Consequence!AA:AA,"",0,1),""))</f>
        <v/>
      </c>
      <c r="O198" s="179" t="str">
        <f>IF($C198="","",IF(_xlfn.XLOOKUP($B198,Event_and_Consequence!$CL:$CL,Event_and_Consequence!AB:AB,"",0,1)&lt;&gt;"",_xlfn.XLOOKUP($B198,Event_and_Consequence!$CL:$CL,Event_and_Consequence!AB:AB,"",0,1),""))</f>
        <v/>
      </c>
      <c r="P198" s="184"/>
      <c r="Q198" s="184"/>
      <c r="R198" s="179" t="str">
        <f>IF($C198="","",IF(_xlfn.XLOOKUP($B198,Event_and_Consequence!$CL:$CL,Event_and_Consequence!AC:AC,"",0,1)&lt;&gt;"",_xlfn.XLOOKUP($B198,Event_and_Consequence!$CL:$CL,Event_and_Consequence!AC:AC,"",0,1),""))</f>
        <v/>
      </c>
      <c r="S198" s="179" t="str">
        <f>IF($C198="","",IF(_xlfn.XLOOKUP($B198,Event_and_Consequence!$CL:$CL,Event_and_Consequence!AD:AD,"",0,1)&lt;&gt;"",_xlfn.XLOOKUP($B198,Event_and_Consequence!$CL:$CL,Event_and_Consequence!AD:AD,"",0,1),""))</f>
        <v/>
      </c>
      <c r="T198" s="179" t="str">
        <f>IF($C198="","",IF(_xlfn.XLOOKUP($B198,Event_and_Consequence!$CL:$CL,Event_and_Consequence!AE:AE,"",0,1)&lt;&gt;"",_xlfn.XLOOKUP($B198,Event_and_Consequence!$CL:$CL,Event_and_Consequence!AE:AE,"",0,1),""))</f>
        <v/>
      </c>
      <c r="U198" s="179" t="str">
        <f>IF($C198="","",IF(_xlfn.XLOOKUP($B198,Event_and_Consequence!$CL:$CL,Event_and_Consequence!AF:AF,"",0,1)&lt;&gt;"",_xlfn.XLOOKUP($B198,Event_and_Consequence!$CL:$CL,Event_and_Consequence!AF:AF,"",0,1),""))</f>
        <v/>
      </c>
      <c r="V198" s="184"/>
      <c r="W198" s="184"/>
      <c r="X198" s="179" t="str">
        <f>IF($C198="","",IF(_xlfn.XLOOKUP($B198,Event_and_Consequence!$CL:$CL,Event_and_Consequence!AG:AG,"",0,1)&lt;&gt;"",_xlfn.XLOOKUP($B198,Event_and_Consequence!$CL:$CL,Event_and_Consequence!AG:AG,"",0,1),""))</f>
        <v/>
      </c>
      <c r="Y198" s="179" t="str">
        <f>IF($C198="","",IF(_xlfn.XLOOKUP($B198,Event_and_Consequence!$CL:$CL,Event_and_Consequence!AH:AH,"",0,1)&lt;&gt;"",_xlfn.XLOOKUP($B198,Event_and_Consequence!$CL:$CL,Event_and_Consequence!AH:AH,"",0,1),""))</f>
        <v/>
      </c>
      <c r="Z198" s="179" t="str">
        <f>IF($C198="","",IF(_xlfn.XLOOKUP($B198,Event_and_Consequence!$CL:$CL,Event_and_Consequence!AI:AI,"",0,1)&lt;&gt;"",_xlfn.XLOOKUP($B198,Event_and_Consequence!$CL:$CL,Event_and_Consequence!AI:AI,"",0,1),""))</f>
        <v/>
      </c>
      <c r="AA198" s="179" t="str">
        <f>IF($C198="","",IF(_xlfn.XLOOKUP($B198,Event_and_Consequence!$CL:$CL,Event_and_Consequence!AJ:AJ,"",0,1)&lt;&gt;"",_xlfn.XLOOKUP($B198,Event_and_Consequence!$CL:$CL,Event_and_Consequence!AJ:AJ,"",0,1),""))</f>
        <v/>
      </c>
      <c r="AB198" s="184"/>
    </row>
    <row r="199" spans="1:28" s="176" customFormat="1" ht="12" x14ac:dyDescent="0.25">
      <c r="A199" s="188"/>
      <c r="B199" s="188">
        <v>197</v>
      </c>
      <c r="C199" s="178" t="str">
        <f>_xlfn.XLOOKUP($B199,Event_and_Consequence!$CL:$CL,Event_and_Consequence!B:B,"",0,1)</f>
        <v/>
      </c>
      <c r="D199" s="179" t="str">
        <f>IF($C199="","",_xlfn.XLOOKUP(C199,Facility_Information!B:B,Facility_Information!O:O,,0,1))</f>
        <v/>
      </c>
      <c r="E199" s="180" t="str">
        <f>IF($C199="","",_xlfn.XLOOKUP($B199,Event_and_Consequence!$CL:$CL,Event_and_Consequence!G:G,"",0,1))</f>
        <v/>
      </c>
      <c r="F199" s="181" t="str">
        <f>IF($C199="","",_xlfn.XLOOKUP($B199,Event_and_Consequence!$CL:$CL,Event_and_Consequence!H:H,"",0,1))</f>
        <v/>
      </c>
      <c r="G199" s="184"/>
      <c r="H199" s="184"/>
      <c r="I199" s="184"/>
      <c r="J199" s="179" t="str">
        <f>IF($C199="","",_xlfn.XLOOKUP($B199,Event_and_Consequence!$CL:$CL,Event_and_Consequence!I:I,"",0,1))</f>
        <v/>
      </c>
      <c r="K199" s="184"/>
      <c r="L199" s="179" t="str">
        <f>IF($C199="","",IF(_xlfn.XLOOKUP($B199,Event_and_Consequence!$CL:$CL,Event_and_Consequence!Y:Y,"",0,1)&lt;&gt;"",_xlfn.XLOOKUP($B199,Event_and_Consequence!$CL:$CL,Event_and_Consequence!Y:Y,"",0,1),""))</f>
        <v/>
      </c>
      <c r="M199" s="179" t="str">
        <f>IF($C199="","",IF(_xlfn.XLOOKUP($B199,Event_and_Consequence!$CL:$CL,Event_and_Consequence!Z:Z,"",0,1)&lt;&gt;"",_xlfn.XLOOKUP($B199,Event_and_Consequence!$CL:$CL,Event_and_Consequence!Z:Z,"",0,1),""))</f>
        <v/>
      </c>
      <c r="N199" s="179" t="str">
        <f>IF($C199="","",IF(_xlfn.XLOOKUP($B199,Event_and_Consequence!$CL:$CL,Event_and_Consequence!AA:AA,"",0,1)&lt;&gt;"",_xlfn.XLOOKUP($B199,Event_and_Consequence!$CL:$CL,Event_and_Consequence!AA:AA,"",0,1),""))</f>
        <v/>
      </c>
      <c r="O199" s="179" t="str">
        <f>IF($C199="","",IF(_xlfn.XLOOKUP($B199,Event_and_Consequence!$CL:$CL,Event_and_Consequence!AB:AB,"",0,1)&lt;&gt;"",_xlfn.XLOOKUP($B199,Event_and_Consequence!$CL:$CL,Event_and_Consequence!AB:AB,"",0,1),""))</f>
        <v/>
      </c>
      <c r="P199" s="184"/>
      <c r="Q199" s="184"/>
      <c r="R199" s="179" t="str">
        <f>IF($C199="","",IF(_xlfn.XLOOKUP($B199,Event_and_Consequence!$CL:$CL,Event_and_Consequence!AC:AC,"",0,1)&lt;&gt;"",_xlfn.XLOOKUP($B199,Event_and_Consequence!$CL:$CL,Event_and_Consequence!AC:AC,"",0,1),""))</f>
        <v/>
      </c>
      <c r="S199" s="179" t="str">
        <f>IF($C199="","",IF(_xlfn.XLOOKUP($B199,Event_and_Consequence!$CL:$CL,Event_and_Consequence!AD:AD,"",0,1)&lt;&gt;"",_xlfn.XLOOKUP($B199,Event_and_Consequence!$CL:$CL,Event_and_Consequence!AD:AD,"",0,1),""))</f>
        <v/>
      </c>
      <c r="T199" s="179" t="str">
        <f>IF($C199="","",IF(_xlfn.XLOOKUP($B199,Event_and_Consequence!$CL:$CL,Event_and_Consequence!AE:AE,"",0,1)&lt;&gt;"",_xlfn.XLOOKUP($B199,Event_and_Consequence!$CL:$CL,Event_and_Consequence!AE:AE,"",0,1),""))</f>
        <v/>
      </c>
      <c r="U199" s="179" t="str">
        <f>IF($C199="","",IF(_xlfn.XLOOKUP($B199,Event_and_Consequence!$CL:$CL,Event_and_Consequence!AF:AF,"",0,1)&lt;&gt;"",_xlfn.XLOOKUP($B199,Event_and_Consequence!$CL:$CL,Event_and_Consequence!AF:AF,"",0,1),""))</f>
        <v/>
      </c>
      <c r="V199" s="184"/>
      <c r="W199" s="184"/>
      <c r="X199" s="179" t="str">
        <f>IF($C199="","",IF(_xlfn.XLOOKUP($B199,Event_and_Consequence!$CL:$CL,Event_and_Consequence!AG:AG,"",0,1)&lt;&gt;"",_xlfn.XLOOKUP($B199,Event_and_Consequence!$CL:$CL,Event_and_Consequence!AG:AG,"",0,1),""))</f>
        <v/>
      </c>
      <c r="Y199" s="179" t="str">
        <f>IF($C199="","",IF(_xlfn.XLOOKUP($B199,Event_and_Consequence!$CL:$CL,Event_and_Consequence!AH:AH,"",0,1)&lt;&gt;"",_xlfn.XLOOKUP($B199,Event_and_Consequence!$CL:$CL,Event_and_Consequence!AH:AH,"",0,1),""))</f>
        <v/>
      </c>
      <c r="Z199" s="179" t="str">
        <f>IF($C199="","",IF(_xlfn.XLOOKUP($B199,Event_and_Consequence!$CL:$CL,Event_and_Consequence!AI:AI,"",0,1)&lt;&gt;"",_xlfn.XLOOKUP($B199,Event_and_Consequence!$CL:$CL,Event_and_Consequence!AI:AI,"",0,1),""))</f>
        <v/>
      </c>
      <c r="AA199" s="179" t="str">
        <f>IF($C199="","",IF(_xlfn.XLOOKUP($B199,Event_and_Consequence!$CL:$CL,Event_and_Consequence!AJ:AJ,"",0,1)&lt;&gt;"",_xlfn.XLOOKUP($B199,Event_and_Consequence!$CL:$CL,Event_and_Consequence!AJ:AJ,"",0,1),""))</f>
        <v/>
      </c>
      <c r="AB199" s="184"/>
    </row>
    <row r="200" spans="1:28" s="176" customFormat="1" ht="12" x14ac:dyDescent="0.25">
      <c r="A200" s="188"/>
      <c r="B200" s="188">
        <v>198</v>
      </c>
      <c r="C200" s="178" t="str">
        <f>_xlfn.XLOOKUP($B200,Event_and_Consequence!$CL:$CL,Event_and_Consequence!B:B,"",0,1)</f>
        <v/>
      </c>
      <c r="D200" s="179" t="str">
        <f>IF($C200="","",_xlfn.XLOOKUP(C200,Facility_Information!B:B,Facility_Information!O:O,,0,1))</f>
        <v/>
      </c>
      <c r="E200" s="180" t="str">
        <f>IF($C200="","",_xlfn.XLOOKUP($B200,Event_and_Consequence!$CL:$CL,Event_and_Consequence!G:G,"",0,1))</f>
        <v/>
      </c>
      <c r="F200" s="181" t="str">
        <f>IF($C200="","",_xlfn.XLOOKUP($B200,Event_and_Consequence!$CL:$CL,Event_and_Consequence!H:H,"",0,1))</f>
        <v/>
      </c>
      <c r="G200" s="184"/>
      <c r="H200" s="184"/>
      <c r="I200" s="184"/>
      <c r="J200" s="179" t="str">
        <f>IF($C200="","",_xlfn.XLOOKUP($B200,Event_and_Consequence!$CL:$CL,Event_and_Consequence!I:I,"",0,1))</f>
        <v/>
      </c>
      <c r="K200" s="184"/>
      <c r="L200" s="179" t="str">
        <f>IF($C200="","",IF(_xlfn.XLOOKUP($B200,Event_and_Consequence!$CL:$CL,Event_and_Consequence!Y:Y,"",0,1)&lt;&gt;"",_xlfn.XLOOKUP($B200,Event_and_Consequence!$CL:$CL,Event_and_Consequence!Y:Y,"",0,1),""))</f>
        <v/>
      </c>
      <c r="M200" s="179" t="str">
        <f>IF($C200="","",IF(_xlfn.XLOOKUP($B200,Event_and_Consequence!$CL:$CL,Event_and_Consequence!Z:Z,"",0,1)&lt;&gt;"",_xlfn.XLOOKUP($B200,Event_and_Consequence!$CL:$CL,Event_and_Consequence!Z:Z,"",0,1),""))</f>
        <v/>
      </c>
      <c r="N200" s="179" t="str">
        <f>IF($C200="","",IF(_xlfn.XLOOKUP($B200,Event_and_Consequence!$CL:$CL,Event_and_Consequence!AA:AA,"",0,1)&lt;&gt;"",_xlfn.XLOOKUP($B200,Event_and_Consequence!$CL:$CL,Event_and_Consequence!AA:AA,"",0,1),""))</f>
        <v/>
      </c>
      <c r="O200" s="179" t="str">
        <f>IF($C200="","",IF(_xlfn.XLOOKUP($B200,Event_and_Consequence!$CL:$CL,Event_and_Consequence!AB:AB,"",0,1)&lt;&gt;"",_xlfn.XLOOKUP($B200,Event_and_Consequence!$CL:$CL,Event_and_Consequence!AB:AB,"",0,1),""))</f>
        <v/>
      </c>
      <c r="P200" s="184"/>
      <c r="Q200" s="184"/>
      <c r="R200" s="179" t="str">
        <f>IF($C200="","",IF(_xlfn.XLOOKUP($B200,Event_and_Consequence!$CL:$CL,Event_and_Consequence!AC:AC,"",0,1)&lt;&gt;"",_xlfn.XLOOKUP($B200,Event_and_Consequence!$CL:$CL,Event_and_Consequence!AC:AC,"",0,1),""))</f>
        <v/>
      </c>
      <c r="S200" s="179" t="str">
        <f>IF($C200="","",IF(_xlfn.XLOOKUP($B200,Event_and_Consequence!$CL:$CL,Event_and_Consequence!AD:AD,"",0,1)&lt;&gt;"",_xlfn.XLOOKUP($B200,Event_and_Consequence!$CL:$CL,Event_and_Consequence!AD:AD,"",0,1),""))</f>
        <v/>
      </c>
      <c r="T200" s="179" t="str">
        <f>IF($C200="","",IF(_xlfn.XLOOKUP($B200,Event_and_Consequence!$CL:$CL,Event_and_Consequence!AE:AE,"",0,1)&lt;&gt;"",_xlfn.XLOOKUP($B200,Event_and_Consequence!$CL:$CL,Event_and_Consequence!AE:AE,"",0,1),""))</f>
        <v/>
      </c>
      <c r="U200" s="179" t="str">
        <f>IF($C200="","",IF(_xlfn.XLOOKUP($B200,Event_and_Consequence!$CL:$CL,Event_and_Consequence!AF:AF,"",0,1)&lt;&gt;"",_xlfn.XLOOKUP($B200,Event_and_Consequence!$CL:$CL,Event_and_Consequence!AF:AF,"",0,1),""))</f>
        <v/>
      </c>
      <c r="V200" s="184"/>
      <c r="W200" s="184"/>
      <c r="X200" s="179" t="str">
        <f>IF($C200="","",IF(_xlfn.XLOOKUP($B200,Event_and_Consequence!$CL:$CL,Event_and_Consequence!AG:AG,"",0,1)&lt;&gt;"",_xlfn.XLOOKUP($B200,Event_and_Consequence!$CL:$CL,Event_and_Consequence!AG:AG,"",0,1),""))</f>
        <v/>
      </c>
      <c r="Y200" s="179" t="str">
        <f>IF($C200="","",IF(_xlfn.XLOOKUP($B200,Event_and_Consequence!$CL:$CL,Event_and_Consequence!AH:AH,"",0,1)&lt;&gt;"",_xlfn.XLOOKUP($B200,Event_and_Consequence!$CL:$CL,Event_and_Consequence!AH:AH,"",0,1),""))</f>
        <v/>
      </c>
      <c r="Z200" s="179" t="str">
        <f>IF($C200="","",IF(_xlfn.XLOOKUP($B200,Event_and_Consequence!$CL:$CL,Event_and_Consequence!AI:AI,"",0,1)&lt;&gt;"",_xlfn.XLOOKUP($B200,Event_and_Consequence!$CL:$CL,Event_and_Consequence!AI:AI,"",0,1),""))</f>
        <v/>
      </c>
      <c r="AA200" s="179" t="str">
        <f>IF($C200="","",IF(_xlfn.XLOOKUP($B200,Event_and_Consequence!$CL:$CL,Event_and_Consequence!AJ:AJ,"",0,1)&lt;&gt;"",_xlfn.XLOOKUP($B200,Event_and_Consequence!$CL:$CL,Event_and_Consequence!AJ:AJ,"",0,1),""))</f>
        <v/>
      </c>
      <c r="AB200" s="184"/>
    </row>
    <row r="201" spans="1:28" s="176" customFormat="1" ht="12" x14ac:dyDescent="0.25">
      <c r="A201" s="188"/>
      <c r="B201" s="188">
        <v>199</v>
      </c>
      <c r="C201" s="178" t="str">
        <f>_xlfn.XLOOKUP($B201,Event_and_Consequence!$CL:$CL,Event_and_Consequence!B:B,"",0,1)</f>
        <v/>
      </c>
      <c r="D201" s="179" t="str">
        <f>IF($C201="","",_xlfn.XLOOKUP(C201,Facility_Information!B:B,Facility_Information!O:O,,0,1))</f>
        <v/>
      </c>
      <c r="E201" s="180" t="str">
        <f>IF($C201="","",_xlfn.XLOOKUP($B201,Event_and_Consequence!$CL:$CL,Event_and_Consequence!G:G,"",0,1))</f>
        <v/>
      </c>
      <c r="F201" s="181" t="str">
        <f>IF($C201="","",_xlfn.XLOOKUP($B201,Event_and_Consequence!$CL:$CL,Event_and_Consequence!H:H,"",0,1))</f>
        <v/>
      </c>
      <c r="G201" s="184"/>
      <c r="H201" s="184"/>
      <c r="I201" s="184"/>
      <c r="J201" s="179" t="str">
        <f>IF($C201="","",_xlfn.XLOOKUP($B201,Event_and_Consequence!$CL:$CL,Event_and_Consequence!I:I,"",0,1))</f>
        <v/>
      </c>
      <c r="K201" s="184"/>
      <c r="L201" s="179" t="str">
        <f>IF($C201="","",IF(_xlfn.XLOOKUP($B201,Event_and_Consequence!$CL:$CL,Event_and_Consequence!Y:Y,"",0,1)&lt;&gt;"",_xlfn.XLOOKUP($B201,Event_and_Consequence!$CL:$CL,Event_and_Consequence!Y:Y,"",0,1),""))</f>
        <v/>
      </c>
      <c r="M201" s="179" t="str">
        <f>IF($C201="","",IF(_xlfn.XLOOKUP($B201,Event_and_Consequence!$CL:$CL,Event_and_Consequence!Z:Z,"",0,1)&lt;&gt;"",_xlfn.XLOOKUP($B201,Event_and_Consequence!$CL:$CL,Event_and_Consequence!Z:Z,"",0,1),""))</f>
        <v/>
      </c>
      <c r="N201" s="179" t="str">
        <f>IF($C201="","",IF(_xlfn.XLOOKUP($B201,Event_and_Consequence!$CL:$CL,Event_and_Consequence!AA:AA,"",0,1)&lt;&gt;"",_xlfn.XLOOKUP($B201,Event_and_Consequence!$CL:$CL,Event_and_Consequence!AA:AA,"",0,1),""))</f>
        <v/>
      </c>
      <c r="O201" s="179" t="str">
        <f>IF($C201="","",IF(_xlfn.XLOOKUP($B201,Event_and_Consequence!$CL:$CL,Event_and_Consequence!AB:AB,"",0,1)&lt;&gt;"",_xlfn.XLOOKUP($B201,Event_and_Consequence!$CL:$CL,Event_and_Consequence!AB:AB,"",0,1),""))</f>
        <v/>
      </c>
      <c r="P201" s="184"/>
      <c r="Q201" s="184"/>
      <c r="R201" s="179" t="str">
        <f>IF($C201="","",IF(_xlfn.XLOOKUP($B201,Event_and_Consequence!$CL:$CL,Event_and_Consequence!AC:AC,"",0,1)&lt;&gt;"",_xlfn.XLOOKUP($B201,Event_and_Consequence!$CL:$CL,Event_and_Consequence!AC:AC,"",0,1),""))</f>
        <v/>
      </c>
      <c r="S201" s="179" t="str">
        <f>IF($C201="","",IF(_xlfn.XLOOKUP($B201,Event_and_Consequence!$CL:$CL,Event_and_Consequence!AD:AD,"",0,1)&lt;&gt;"",_xlfn.XLOOKUP($B201,Event_and_Consequence!$CL:$CL,Event_and_Consequence!AD:AD,"",0,1),""))</f>
        <v/>
      </c>
      <c r="T201" s="179" t="str">
        <f>IF($C201="","",IF(_xlfn.XLOOKUP($B201,Event_and_Consequence!$CL:$CL,Event_and_Consequence!AE:AE,"",0,1)&lt;&gt;"",_xlfn.XLOOKUP($B201,Event_and_Consequence!$CL:$CL,Event_and_Consequence!AE:AE,"",0,1),""))</f>
        <v/>
      </c>
      <c r="U201" s="179" t="str">
        <f>IF($C201="","",IF(_xlfn.XLOOKUP($B201,Event_and_Consequence!$CL:$CL,Event_and_Consequence!AF:AF,"",0,1)&lt;&gt;"",_xlfn.XLOOKUP($B201,Event_and_Consequence!$CL:$CL,Event_and_Consequence!AF:AF,"",0,1),""))</f>
        <v/>
      </c>
      <c r="V201" s="184"/>
      <c r="W201" s="184"/>
      <c r="X201" s="179" t="str">
        <f>IF($C201="","",IF(_xlfn.XLOOKUP($B201,Event_and_Consequence!$CL:$CL,Event_and_Consequence!AG:AG,"",0,1)&lt;&gt;"",_xlfn.XLOOKUP($B201,Event_and_Consequence!$CL:$CL,Event_and_Consequence!AG:AG,"",0,1),""))</f>
        <v/>
      </c>
      <c r="Y201" s="179" t="str">
        <f>IF($C201="","",IF(_xlfn.XLOOKUP($B201,Event_and_Consequence!$CL:$CL,Event_and_Consequence!AH:AH,"",0,1)&lt;&gt;"",_xlfn.XLOOKUP($B201,Event_and_Consequence!$CL:$CL,Event_and_Consequence!AH:AH,"",0,1),""))</f>
        <v/>
      </c>
      <c r="Z201" s="179" t="str">
        <f>IF($C201="","",IF(_xlfn.XLOOKUP($B201,Event_and_Consequence!$CL:$CL,Event_and_Consequence!AI:AI,"",0,1)&lt;&gt;"",_xlfn.XLOOKUP($B201,Event_and_Consequence!$CL:$CL,Event_and_Consequence!AI:AI,"",0,1),""))</f>
        <v/>
      </c>
      <c r="AA201" s="179" t="str">
        <f>IF($C201="","",IF(_xlfn.XLOOKUP($B201,Event_and_Consequence!$CL:$CL,Event_and_Consequence!AJ:AJ,"",0,1)&lt;&gt;"",_xlfn.XLOOKUP($B201,Event_and_Consequence!$CL:$CL,Event_and_Consequence!AJ:AJ,"",0,1),""))</f>
        <v/>
      </c>
      <c r="AB201" s="184"/>
    </row>
    <row r="202" spans="1:28" s="176" customFormat="1" ht="12" x14ac:dyDescent="0.25">
      <c r="A202" s="188"/>
      <c r="B202" s="188">
        <v>200</v>
      </c>
      <c r="C202" s="178" t="str">
        <f>_xlfn.XLOOKUP($B202,Event_and_Consequence!$CL:$CL,Event_and_Consequence!B:B,"",0,1)</f>
        <v/>
      </c>
      <c r="D202" s="179" t="str">
        <f>IF($C202="","",_xlfn.XLOOKUP(C202,Facility_Information!B:B,Facility_Information!O:O,,0,1))</f>
        <v/>
      </c>
      <c r="E202" s="180" t="str">
        <f>IF($C202="","",_xlfn.XLOOKUP($B202,Event_and_Consequence!$CL:$CL,Event_and_Consequence!G:G,"",0,1))</f>
        <v/>
      </c>
      <c r="F202" s="181" t="str">
        <f>IF($C202="","",_xlfn.XLOOKUP($B202,Event_and_Consequence!$CL:$CL,Event_and_Consequence!H:H,"",0,1))</f>
        <v/>
      </c>
      <c r="G202" s="184"/>
      <c r="H202" s="184"/>
      <c r="I202" s="184"/>
      <c r="J202" s="179" t="str">
        <f>IF($C202="","",_xlfn.XLOOKUP($B202,Event_and_Consequence!$CL:$CL,Event_and_Consequence!I:I,"",0,1))</f>
        <v/>
      </c>
      <c r="K202" s="184"/>
      <c r="L202" s="179" t="str">
        <f>IF($C202="","",IF(_xlfn.XLOOKUP($B202,Event_and_Consequence!$CL:$CL,Event_and_Consequence!Y:Y,"",0,1)&lt;&gt;"",_xlfn.XLOOKUP($B202,Event_and_Consequence!$CL:$CL,Event_and_Consequence!Y:Y,"",0,1),""))</f>
        <v/>
      </c>
      <c r="M202" s="179" t="str">
        <f>IF($C202="","",IF(_xlfn.XLOOKUP($B202,Event_and_Consequence!$CL:$CL,Event_and_Consequence!Z:Z,"",0,1)&lt;&gt;"",_xlfn.XLOOKUP($B202,Event_and_Consequence!$CL:$CL,Event_and_Consequence!Z:Z,"",0,1),""))</f>
        <v/>
      </c>
      <c r="N202" s="179" t="str">
        <f>IF($C202="","",IF(_xlfn.XLOOKUP($B202,Event_and_Consequence!$CL:$CL,Event_and_Consequence!AA:AA,"",0,1)&lt;&gt;"",_xlfn.XLOOKUP($B202,Event_and_Consequence!$CL:$CL,Event_and_Consequence!AA:AA,"",0,1),""))</f>
        <v/>
      </c>
      <c r="O202" s="179" t="str">
        <f>IF($C202="","",IF(_xlfn.XLOOKUP($B202,Event_and_Consequence!$CL:$CL,Event_and_Consequence!AB:AB,"",0,1)&lt;&gt;"",_xlfn.XLOOKUP($B202,Event_and_Consequence!$CL:$CL,Event_and_Consequence!AB:AB,"",0,1),""))</f>
        <v/>
      </c>
      <c r="P202" s="184"/>
      <c r="Q202" s="184"/>
      <c r="R202" s="179" t="str">
        <f>IF($C202="","",IF(_xlfn.XLOOKUP($B202,Event_and_Consequence!$CL:$CL,Event_and_Consequence!AC:AC,"",0,1)&lt;&gt;"",_xlfn.XLOOKUP($B202,Event_and_Consequence!$CL:$CL,Event_and_Consequence!AC:AC,"",0,1),""))</f>
        <v/>
      </c>
      <c r="S202" s="179" t="str">
        <f>IF($C202="","",IF(_xlfn.XLOOKUP($B202,Event_and_Consequence!$CL:$CL,Event_and_Consequence!AD:AD,"",0,1)&lt;&gt;"",_xlfn.XLOOKUP($B202,Event_and_Consequence!$CL:$CL,Event_and_Consequence!AD:AD,"",0,1),""))</f>
        <v/>
      </c>
      <c r="T202" s="179" t="str">
        <f>IF($C202="","",IF(_xlfn.XLOOKUP($B202,Event_and_Consequence!$CL:$CL,Event_and_Consequence!AE:AE,"",0,1)&lt;&gt;"",_xlfn.XLOOKUP($B202,Event_and_Consequence!$CL:$CL,Event_and_Consequence!AE:AE,"",0,1),""))</f>
        <v/>
      </c>
      <c r="U202" s="179" t="str">
        <f>IF($C202="","",IF(_xlfn.XLOOKUP($B202,Event_and_Consequence!$CL:$CL,Event_and_Consequence!AF:AF,"",0,1)&lt;&gt;"",_xlfn.XLOOKUP($B202,Event_and_Consequence!$CL:$CL,Event_and_Consequence!AF:AF,"",0,1),""))</f>
        <v/>
      </c>
      <c r="V202" s="184"/>
      <c r="W202" s="184"/>
      <c r="X202" s="179" t="str">
        <f>IF($C202="","",IF(_xlfn.XLOOKUP($B202,Event_and_Consequence!$CL:$CL,Event_and_Consequence!AG:AG,"",0,1)&lt;&gt;"",_xlfn.XLOOKUP($B202,Event_and_Consequence!$CL:$CL,Event_and_Consequence!AG:AG,"",0,1),""))</f>
        <v/>
      </c>
      <c r="Y202" s="179" t="str">
        <f>IF($C202="","",IF(_xlfn.XLOOKUP($B202,Event_and_Consequence!$CL:$CL,Event_and_Consequence!AH:AH,"",0,1)&lt;&gt;"",_xlfn.XLOOKUP($B202,Event_and_Consequence!$CL:$CL,Event_and_Consequence!AH:AH,"",0,1),""))</f>
        <v/>
      </c>
      <c r="Z202" s="179" t="str">
        <f>IF($C202="","",IF(_xlfn.XLOOKUP($B202,Event_and_Consequence!$CL:$CL,Event_and_Consequence!AI:AI,"",0,1)&lt;&gt;"",_xlfn.XLOOKUP($B202,Event_and_Consequence!$CL:$CL,Event_and_Consequence!AI:AI,"",0,1),""))</f>
        <v/>
      </c>
      <c r="AA202" s="179" t="str">
        <f>IF($C202="","",IF(_xlfn.XLOOKUP($B202,Event_and_Consequence!$CL:$CL,Event_and_Consequence!AJ:AJ,"",0,1)&lt;&gt;"",_xlfn.XLOOKUP($B202,Event_and_Consequence!$CL:$CL,Event_and_Consequence!AJ:AJ,"",0,1),""))</f>
        <v/>
      </c>
      <c r="AB202" s="184"/>
    </row>
    <row r="203" spans="1:28" s="176" customFormat="1" ht="12" x14ac:dyDescent="0.25">
      <c r="A203" s="188"/>
      <c r="B203" s="188">
        <v>201</v>
      </c>
      <c r="C203" s="178" t="str">
        <f>_xlfn.XLOOKUP($B203,Event_and_Consequence!$CL:$CL,Event_and_Consequence!B:B,"",0,1)</f>
        <v/>
      </c>
      <c r="D203" s="179" t="str">
        <f>IF($C203="","",_xlfn.XLOOKUP(C203,Facility_Information!B:B,Facility_Information!O:O,,0,1))</f>
        <v/>
      </c>
      <c r="E203" s="180" t="str">
        <f>IF($C203="","",_xlfn.XLOOKUP($B203,Event_and_Consequence!$CL:$CL,Event_and_Consequence!G:G,"",0,1))</f>
        <v/>
      </c>
      <c r="F203" s="181" t="str">
        <f>IF($C203="","",_xlfn.XLOOKUP($B203,Event_and_Consequence!$CL:$CL,Event_and_Consequence!H:H,"",0,1))</f>
        <v/>
      </c>
      <c r="G203" s="184"/>
      <c r="H203" s="184"/>
      <c r="I203" s="184"/>
      <c r="J203" s="179" t="str">
        <f>IF($C203="","",_xlfn.XLOOKUP($B203,Event_and_Consequence!$CL:$CL,Event_and_Consequence!I:I,"",0,1))</f>
        <v/>
      </c>
      <c r="K203" s="184"/>
      <c r="L203" s="179" t="str">
        <f>IF($C203="","",IF(_xlfn.XLOOKUP($B203,Event_and_Consequence!$CL:$CL,Event_and_Consequence!Y:Y,"",0,1)&lt;&gt;"",_xlfn.XLOOKUP($B203,Event_and_Consequence!$CL:$CL,Event_and_Consequence!Y:Y,"",0,1),""))</f>
        <v/>
      </c>
      <c r="M203" s="179" t="str">
        <f>IF($C203="","",IF(_xlfn.XLOOKUP($B203,Event_and_Consequence!$CL:$CL,Event_and_Consequence!Z:Z,"",0,1)&lt;&gt;"",_xlfn.XLOOKUP($B203,Event_and_Consequence!$CL:$CL,Event_and_Consequence!Z:Z,"",0,1),""))</f>
        <v/>
      </c>
      <c r="N203" s="179" t="str">
        <f>IF($C203="","",IF(_xlfn.XLOOKUP($B203,Event_and_Consequence!$CL:$CL,Event_and_Consequence!AA:AA,"",0,1)&lt;&gt;"",_xlfn.XLOOKUP($B203,Event_and_Consequence!$CL:$CL,Event_and_Consequence!AA:AA,"",0,1),""))</f>
        <v/>
      </c>
      <c r="O203" s="179" t="str">
        <f>IF($C203="","",IF(_xlfn.XLOOKUP($B203,Event_and_Consequence!$CL:$CL,Event_and_Consequence!AB:AB,"",0,1)&lt;&gt;"",_xlfn.XLOOKUP($B203,Event_and_Consequence!$CL:$CL,Event_and_Consequence!AB:AB,"",0,1),""))</f>
        <v/>
      </c>
      <c r="P203" s="184"/>
      <c r="Q203" s="184"/>
      <c r="R203" s="179" t="str">
        <f>IF($C203="","",IF(_xlfn.XLOOKUP($B203,Event_and_Consequence!$CL:$CL,Event_and_Consequence!AC:AC,"",0,1)&lt;&gt;"",_xlfn.XLOOKUP($B203,Event_and_Consequence!$CL:$CL,Event_and_Consequence!AC:AC,"",0,1),""))</f>
        <v/>
      </c>
      <c r="S203" s="179" t="str">
        <f>IF($C203="","",IF(_xlfn.XLOOKUP($B203,Event_and_Consequence!$CL:$CL,Event_and_Consequence!AD:AD,"",0,1)&lt;&gt;"",_xlfn.XLOOKUP($B203,Event_and_Consequence!$CL:$CL,Event_and_Consequence!AD:AD,"",0,1),""))</f>
        <v/>
      </c>
      <c r="T203" s="179" t="str">
        <f>IF($C203="","",IF(_xlfn.XLOOKUP($B203,Event_and_Consequence!$CL:$CL,Event_and_Consequence!AE:AE,"",0,1)&lt;&gt;"",_xlfn.XLOOKUP($B203,Event_and_Consequence!$CL:$CL,Event_and_Consequence!AE:AE,"",0,1),""))</f>
        <v/>
      </c>
      <c r="U203" s="179" t="str">
        <f>IF($C203="","",IF(_xlfn.XLOOKUP($B203,Event_and_Consequence!$CL:$CL,Event_and_Consequence!AF:AF,"",0,1)&lt;&gt;"",_xlfn.XLOOKUP($B203,Event_and_Consequence!$CL:$CL,Event_and_Consequence!AF:AF,"",0,1),""))</f>
        <v/>
      </c>
      <c r="V203" s="184"/>
      <c r="W203" s="184"/>
      <c r="X203" s="179" t="str">
        <f>IF($C203="","",IF(_xlfn.XLOOKUP($B203,Event_and_Consequence!$CL:$CL,Event_and_Consequence!AG:AG,"",0,1)&lt;&gt;"",_xlfn.XLOOKUP($B203,Event_and_Consequence!$CL:$CL,Event_and_Consequence!AG:AG,"",0,1),""))</f>
        <v/>
      </c>
      <c r="Y203" s="179" t="str">
        <f>IF($C203="","",IF(_xlfn.XLOOKUP($B203,Event_and_Consequence!$CL:$CL,Event_and_Consequence!AH:AH,"",0,1)&lt;&gt;"",_xlfn.XLOOKUP($B203,Event_and_Consequence!$CL:$CL,Event_and_Consequence!AH:AH,"",0,1),""))</f>
        <v/>
      </c>
      <c r="Z203" s="179" t="str">
        <f>IF($C203="","",IF(_xlfn.XLOOKUP($B203,Event_and_Consequence!$CL:$CL,Event_and_Consequence!AI:AI,"",0,1)&lt;&gt;"",_xlfn.XLOOKUP($B203,Event_and_Consequence!$CL:$CL,Event_and_Consequence!AI:AI,"",0,1),""))</f>
        <v/>
      </c>
      <c r="AA203" s="179" t="str">
        <f>IF($C203="","",IF(_xlfn.XLOOKUP($B203,Event_and_Consequence!$CL:$CL,Event_and_Consequence!AJ:AJ,"",0,1)&lt;&gt;"",_xlfn.XLOOKUP($B203,Event_and_Consequence!$CL:$CL,Event_and_Consequence!AJ:AJ,"",0,1),""))</f>
        <v/>
      </c>
      <c r="AB203" s="184"/>
    </row>
    <row r="204" spans="1:28" s="176" customFormat="1" ht="12" x14ac:dyDescent="0.25">
      <c r="A204" s="188"/>
      <c r="B204" s="188">
        <v>202</v>
      </c>
      <c r="C204" s="178" t="str">
        <f>_xlfn.XLOOKUP($B204,Event_and_Consequence!$CL:$CL,Event_and_Consequence!B:B,"",0,1)</f>
        <v/>
      </c>
      <c r="D204" s="179" t="str">
        <f>IF($C204="","",_xlfn.XLOOKUP(C204,Facility_Information!B:B,Facility_Information!O:O,,0,1))</f>
        <v/>
      </c>
      <c r="E204" s="180" t="str">
        <f>IF($C204="","",_xlfn.XLOOKUP($B204,Event_and_Consequence!$CL:$CL,Event_and_Consequence!G:G,"",0,1))</f>
        <v/>
      </c>
      <c r="F204" s="181" t="str">
        <f>IF($C204="","",_xlfn.XLOOKUP($B204,Event_and_Consequence!$CL:$CL,Event_and_Consequence!H:H,"",0,1))</f>
        <v/>
      </c>
      <c r="G204" s="184"/>
      <c r="H204" s="184"/>
      <c r="I204" s="184"/>
      <c r="J204" s="179" t="str">
        <f>IF($C204="","",_xlfn.XLOOKUP($B204,Event_and_Consequence!$CL:$CL,Event_and_Consequence!I:I,"",0,1))</f>
        <v/>
      </c>
      <c r="K204" s="184"/>
      <c r="L204" s="179" t="str">
        <f>IF($C204="","",IF(_xlfn.XLOOKUP($B204,Event_and_Consequence!$CL:$CL,Event_and_Consequence!Y:Y,"",0,1)&lt;&gt;"",_xlfn.XLOOKUP($B204,Event_and_Consequence!$CL:$CL,Event_and_Consequence!Y:Y,"",0,1),""))</f>
        <v/>
      </c>
      <c r="M204" s="179" t="str">
        <f>IF($C204="","",IF(_xlfn.XLOOKUP($B204,Event_and_Consequence!$CL:$CL,Event_and_Consequence!Z:Z,"",0,1)&lt;&gt;"",_xlfn.XLOOKUP($B204,Event_and_Consequence!$CL:$CL,Event_and_Consequence!Z:Z,"",0,1),""))</f>
        <v/>
      </c>
      <c r="N204" s="179" t="str">
        <f>IF($C204="","",IF(_xlfn.XLOOKUP($B204,Event_and_Consequence!$CL:$CL,Event_and_Consequence!AA:AA,"",0,1)&lt;&gt;"",_xlfn.XLOOKUP($B204,Event_and_Consequence!$CL:$CL,Event_and_Consequence!AA:AA,"",0,1),""))</f>
        <v/>
      </c>
      <c r="O204" s="179" t="str">
        <f>IF($C204="","",IF(_xlfn.XLOOKUP($B204,Event_and_Consequence!$CL:$CL,Event_and_Consequence!AB:AB,"",0,1)&lt;&gt;"",_xlfn.XLOOKUP($B204,Event_and_Consequence!$CL:$CL,Event_and_Consequence!AB:AB,"",0,1),""))</f>
        <v/>
      </c>
      <c r="P204" s="184"/>
      <c r="Q204" s="184"/>
      <c r="R204" s="179" t="str">
        <f>IF($C204="","",IF(_xlfn.XLOOKUP($B204,Event_and_Consequence!$CL:$CL,Event_and_Consequence!AC:AC,"",0,1)&lt;&gt;"",_xlfn.XLOOKUP($B204,Event_and_Consequence!$CL:$CL,Event_and_Consequence!AC:AC,"",0,1),""))</f>
        <v/>
      </c>
      <c r="S204" s="179" t="str">
        <f>IF($C204="","",IF(_xlfn.XLOOKUP($B204,Event_and_Consequence!$CL:$CL,Event_and_Consequence!AD:AD,"",0,1)&lt;&gt;"",_xlfn.XLOOKUP($B204,Event_and_Consequence!$CL:$CL,Event_and_Consequence!AD:AD,"",0,1),""))</f>
        <v/>
      </c>
      <c r="T204" s="179" t="str">
        <f>IF($C204="","",IF(_xlfn.XLOOKUP($B204,Event_and_Consequence!$CL:$CL,Event_and_Consequence!AE:AE,"",0,1)&lt;&gt;"",_xlfn.XLOOKUP($B204,Event_and_Consequence!$CL:$CL,Event_and_Consequence!AE:AE,"",0,1),""))</f>
        <v/>
      </c>
      <c r="U204" s="179" t="str">
        <f>IF($C204="","",IF(_xlfn.XLOOKUP($B204,Event_and_Consequence!$CL:$CL,Event_and_Consequence!AF:AF,"",0,1)&lt;&gt;"",_xlfn.XLOOKUP($B204,Event_and_Consequence!$CL:$CL,Event_and_Consequence!AF:AF,"",0,1),""))</f>
        <v/>
      </c>
      <c r="V204" s="184"/>
      <c r="W204" s="184"/>
      <c r="X204" s="179" t="str">
        <f>IF($C204="","",IF(_xlfn.XLOOKUP($B204,Event_and_Consequence!$CL:$CL,Event_and_Consequence!AG:AG,"",0,1)&lt;&gt;"",_xlfn.XLOOKUP($B204,Event_and_Consequence!$CL:$CL,Event_and_Consequence!AG:AG,"",0,1),""))</f>
        <v/>
      </c>
      <c r="Y204" s="179" t="str">
        <f>IF($C204="","",IF(_xlfn.XLOOKUP($B204,Event_and_Consequence!$CL:$CL,Event_and_Consequence!AH:AH,"",0,1)&lt;&gt;"",_xlfn.XLOOKUP($B204,Event_and_Consequence!$CL:$CL,Event_and_Consequence!AH:AH,"",0,1),""))</f>
        <v/>
      </c>
      <c r="Z204" s="179" t="str">
        <f>IF($C204="","",IF(_xlfn.XLOOKUP($B204,Event_and_Consequence!$CL:$CL,Event_and_Consequence!AI:AI,"",0,1)&lt;&gt;"",_xlfn.XLOOKUP($B204,Event_and_Consequence!$CL:$CL,Event_and_Consequence!AI:AI,"",0,1),""))</f>
        <v/>
      </c>
      <c r="AA204" s="179" t="str">
        <f>IF($C204="","",IF(_xlfn.XLOOKUP($B204,Event_and_Consequence!$CL:$CL,Event_and_Consequence!AJ:AJ,"",0,1)&lt;&gt;"",_xlfn.XLOOKUP($B204,Event_and_Consequence!$CL:$CL,Event_and_Consequence!AJ:AJ,"",0,1),""))</f>
        <v/>
      </c>
      <c r="AB204" s="184"/>
    </row>
    <row r="205" spans="1:28" s="176" customFormat="1" ht="12" x14ac:dyDescent="0.25">
      <c r="A205" s="188"/>
      <c r="B205" s="188">
        <v>203</v>
      </c>
      <c r="C205" s="178" t="str">
        <f>_xlfn.XLOOKUP($B205,Event_and_Consequence!$CL:$CL,Event_and_Consequence!B:B,"",0,1)</f>
        <v/>
      </c>
      <c r="D205" s="179" t="str">
        <f>IF($C205="","",_xlfn.XLOOKUP(C205,Facility_Information!B:B,Facility_Information!O:O,,0,1))</f>
        <v/>
      </c>
      <c r="E205" s="180" t="str">
        <f>IF($C205="","",_xlfn.XLOOKUP($B205,Event_and_Consequence!$CL:$CL,Event_and_Consequence!G:G,"",0,1))</f>
        <v/>
      </c>
      <c r="F205" s="181" t="str">
        <f>IF($C205="","",_xlfn.XLOOKUP($B205,Event_and_Consequence!$CL:$CL,Event_and_Consequence!H:H,"",0,1))</f>
        <v/>
      </c>
      <c r="G205" s="184"/>
      <c r="H205" s="184"/>
      <c r="I205" s="184"/>
      <c r="J205" s="179" t="str">
        <f>IF($C205="","",_xlfn.XLOOKUP($B205,Event_and_Consequence!$CL:$CL,Event_and_Consequence!I:I,"",0,1))</f>
        <v/>
      </c>
      <c r="K205" s="184"/>
      <c r="L205" s="179" t="str">
        <f>IF($C205="","",IF(_xlfn.XLOOKUP($B205,Event_and_Consequence!$CL:$CL,Event_and_Consequence!Y:Y,"",0,1)&lt;&gt;"",_xlfn.XLOOKUP($B205,Event_and_Consequence!$CL:$CL,Event_and_Consequence!Y:Y,"",0,1),""))</f>
        <v/>
      </c>
      <c r="M205" s="179" t="str">
        <f>IF($C205="","",IF(_xlfn.XLOOKUP($B205,Event_and_Consequence!$CL:$CL,Event_and_Consequence!Z:Z,"",0,1)&lt;&gt;"",_xlfn.XLOOKUP($B205,Event_and_Consequence!$CL:$CL,Event_and_Consequence!Z:Z,"",0,1),""))</f>
        <v/>
      </c>
      <c r="N205" s="179" t="str">
        <f>IF($C205="","",IF(_xlfn.XLOOKUP($B205,Event_and_Consequence!$CL:$CL,Event_and_Consequence!AA:AA,"",0,1)&lt;&gt;"",_xlfn.XLOOKUP($B205,Event_and_Consequence!$CL:$CL,Event_and_Consequence!AA:AA,"",0,1),""))</f>
        <v/>
      </c>
      <c r="O205" s="179" t="str">
        <f>IF($C205="","",IF(_xlfn.XLOOKUP($B205,Event_and_Consequence!$CL:$CL,Event_and_Consequence!AB:AB,"",0,1)&lt;&gt;"",_xlfn.XLOOKUP($B205,Event_and_Consequence!$CL:$CL,Event_and_Consequence!AB:AB,"",0,1),""))</f>
        <v/>
      </c>
      <c r="P205" s="184"/>
      <c r="Q205" s="184"/>
      <c r="R205" s="179" t="str">
        <f>IF($C205="","",IF(_xlfn.XLOOKUP($B205,Event_and_Consequence!$CL:$CL,Event_and_Consequence!AC:AC,"",0,1)&lt;&gt;"",_xlfn.XLOOKUP($B205,Event_and_Consequence!$CL:$CL,Event_and_Consequence!AC:AC,"",0,1),""))</f>
        <v/>
      </c>
      <c r="S205" s="179" t="str">
        <f>IF($C205="","",IF(_xlfn.XLOOKUP($B205,Event_and_Consequence!$CL:$CL,Event_and_Consequence!AD:AD,"",0,1)&lt;&gt;"",_xlfn.XLOOKUP($B205,Event_and_Consequence!$CL:$CL,Event_and_Consequence!AD:AD,"",0,1),""))</f>
        <v/>
      </c>
      <c r="T205" s="179" t="str">
        <f>IF($C205="","",IF(_xlfn.XLOOKUP($B205,Event_and_Consequence!$CL:$CL,Event_and_Consequence!AE:AE,"",0,1)&lt;&gt;"",_xlfn.XLOOKUP($B205,Event_and_Consequence!$CL:$CL,Event_and_Consequence!AE:AE,"",0,1),""))</f>
        <v/>
      </c>
      <c r="U205" s="179" t="str">
        <f>IF($C205="","",IF(_xlfn.XLOOKUP($B205,Event_and_Consequence!$CL:$CL,Event_and_Consequence!AF:AF,"",0,1)&lt;&gt;"",_xlfn.XLOOKUP($B205,Event_and_Consequence!$CL:$CL,Event_and_Consequence!AF:AF,"",0,1),""))</f>
        <v/>
      </c>
      <c r="V205" s="184"/>
      <c r="W205" s="184"/>
      <c r="X205" s="179" t="str">
        <f>IF($C205="","",IF(_xlfn.XLOOKUP($B205,Event_and_Consequence!$CL:$CL,Event_and_Consequence!AG:AG,"",0,1)&lt;&gt;"",_xlfn.XLOOKUP($B205,Event_and_Consequence!$CL:$CL,Event_and_Consequence!AG:AG,"",0,1),""))</f>
        <v/>
      </c>
      <c r="Y205" s="179" t="str">
        <f>IF($C205="","",IF(_xlfn.XLOOKUP($B205,Event_and_Consequence!$CL:$CL,Event_and_Consequence!AH:AH,"",0,1)&lt;&gt;"",_xlfn.XLOOKUP($B205,Event_and_Consequence!$CL:$CL,Event_and_Consequence!AH:AH,"",0,1),""))</f>
        <v/>
      </c>
      <c r="Z205" s="179" t="str">
        <f>IF($C205="","",IF(_xlfn.XLOOKUP($B205,Event_and_Consequence!$CL:$CL,Event_and_Consequence!AI:AI,"",0,1)&lt;&gt;"",_xlfn.XLOOKUP($B205,Event_and_Consequence!$CL:$CL,Event_and_Consequence!AI:AI,"",0,1),""))</f>
        <v/>
      </c>
      <c r="AA205" s="179" t="str">
        <f>IF($C205="","",IF(_xlfn.XLOOKUP($B205,Event_and_Consequence!$CL:$CL,Event_and_Consequence!AJ:AJ,"",0,1)&lt;&gt;"",_xlfn.XLOOKUP($B205,Event_and_Consequence!$CL:$CL,Event_and_Consequence!AJ:AJ,"",0,1),""))</f>
        <v/>
      </c>
      <c r="AB205" s="184"/>
    </row>
    <row r="206" spans="1:28" s="176" customFormat="1" ht="12" x14ac:dyDescent="0.25">
      <c r="A206" s="188"/>
      <c r="B206" s="188">
        <v>204</v>
      </c>
      <c r="C206" s="178" t="str">
        <f>_xlfn.XLOOKUP($B206,Event_and_Consequence!$CL:$CL,Event_and_Consequence!B:B,"",0,1)</f>
        <v/>
      </c>
      <c r="D206" s="179" t="str">
        <f>IF($C206="","",_xlfn.XLOOKUP(C206,Facility_Information!B:B,Facility_Information!O:O,,0,1))</f>
        <v/>
      </c>
      <c r="E206" s="180" t="str">
        <f>IF($C206="","",_xlfn.XLOOKUP($B206,Event_and_Consequence!$CL:$CL,Event_and_Consequence!G:G,"",0,1))</f>
        <v/>
      </c>
      <c r="F206" s="181" t="str">
        <f>IF($C206="","",_xlfn.XLOOKUP($B206,Event_and_Consequence!$CL:$CL,Event_and_Consequence!H:H,"",0,1))</f>
        <v/>
      </c>
      <c r="G206" s="184"/>
      <c r="H206" s="184"/>
      <c r="I206" s="184"/>
      <c r="J206" s="179" t="str">
        <f>IF($C206="","",_xlfn.XLOOKUP($B206,Event_and_Consequence!$CL:$CL,Event_and_Consequence!I:I,"",0,1))</f>
        <v/>
      </c>
      <c r="K206" s="184"/>
      <c r="L206" s="179" t="str">
        <f>IF($C206="","",IF(_xlfn.XLOOKUP($B206,Event_and_Consequence!$CL:$CL,Event_and_Consequence!Y:Y,"",0,1)&lt;&gt;"",_xlfn.XLOOKUP($B206,Event_and_Consequence!$CL:$CL,Event_and_Consequence!Y:Y,"",0,1),""))</f>
        <v/>
      </c>
      <c r="M206" s="179" t="str">
        <f>IF($C206="","",IF(_xlfn.XLOOKUP($B206,Event_and_Consequence!$CL:$CL,Event_and_Consequence!Z:Z,"",0,1)&lt;&gt;"",_xlfn.XLOOKUP($B206,Event_and_Consequence!$CL:$CL,Event_and_Consequence!Z:Z,"",0,1),""))</f>
        <v/>
      </c>
      <c r="N206" s="179" t="str">
        <f>IF($C206="","",IF(_xlfn.XLOOKUP($B206,Event_and_Consequence!$CL:$CL,Event_and_Consequence!AA:AA,"",0,1)&lt;&gt;"",_xlfn.XLOOKUP($B206,Event_and_Consequence!$CL:$CL,Event_and_Consequence!AA:AA,"",0,1),""))</f>
        <v/>
      </c>
      <c r="O206" s="179" t="str">
        <f>IF($C206="","",IF(_xlfn.XLOOKUP($B206,Event_and_Consequence!$CL:$CL,Event_and_Consequence!AB:AB,"",0,1)&lt;&gt;"",_xlfn.XLOOKUP($B206,Event_and_Consequence!$CL:$CL,Event_and_Consequence!AB:AB,"",0,1),""))</f>
        <v/>
      </c>
      <c r="P206" s="184"/>
      <c r="Q206" s="184"/>
      <c r="R206" s="179" t="str">
        <f>IF($C206="","",IF(_xlfn.XLOOKUP($B206,Event_and_Consequence!$CL:$CL,Event_and_Consequence!AC:AC,"",0,1)&lt;&gt;"",_xlfn.XLOOKUP($B206,Event_and_Consequence!$CL:$CL,Event_and_Consequence!AC:AC,"",0,1),""))</f>
        <v/>
      </c>
      <c r="S206" s="179" t="str">
        <f>IF($C206="","",IF(_xlfn.XLOOKUP($B206,Event_and_Consequence!$CL:$CL,Event_and_Consequence!AD:AD,"",0,1)&lt;&gt;"",_xlfn.XLOOKUP($B206,Event_and_Consequence!$CL:$CL,Event_and_Consequence!AD:AD,"",0,1),""))</f>
        <v/>
      </c>
      <c r="T206" s="179" t="str">
        <f>IF($C206="","",IF(_xlfn.XLOOKUP($B206,Event_and_Consequence!$CL:$CL,Event_and_Consequence!AE:AE,"",0,1)&lt;&gt;"",_xlfn.XLOOKUP($B206,Event_and_Consequence!$CL:$CL,Event_and_Consequence!AE:AE,"",0,1),""))</f>
        <v/>
      </c>
      <c r="U206" s="179" t="str">
        <f>IF($C206="","",IF(_xlfn.XLOOKUP($B206,Event_and_Consequence!$CL:$CL,Event_and_Consequence!AF:AF,"",0,1)&lt;&gt;"",_xlfn.XLOOKUP($B206,Event_and_Consequence!$CL:$CL,Event_and_Consequence!AF:AF,"",0,1),""))</f>
        <v/>
      </c>
      <c r="V206" s="184"/>
      <c r="W206" s="184"/>
      <c r="X206" s="179" t="str">
        <f>IF($C206="","",IF(_xlfn.XLOOKUP($B206,Event_and_Consequence!$CL:$CL,Event_and_Consequence!AG:AG,"",0,1)&lt;&gt;"",_xlfn.XLOOKUP($B206,Event_and_Consequence!$CL:$CL,Event_and_Consequence!AG:AG,"",0,1),""))</f>
        <v/>
      </c>
      <c r="Y206" s="179" t="str">
        <f>IF($C206="","",IF(_xlfn.XLOOKUP($B206,Event_and_Consequence!$CL:$CL,Event_and_Consequence!AH:AH,"",0,1)&lt;&gt;"",_xlfn.XLOOKUP($B206,Event_and_Consequence!$CL:$CL,Event_and_Consequence!AH:AH,"",0,1),""))</f>
        <v/>
      </c>
      <c r="Z206" s="179" t="str">
        <f>IF($C206="","",IF(_xlfn.XLOOKUP($B206,Event_and_Consequence!$CL:$CL,Event_and_Consequence!AI:AI,"",0,1)&lt;&gt;"",_xlfn.XLOOKUP($B206,Event_and_Consequence!$CL:$CL,Event_and_Consequence!AI:AI,"",0,1),""))</f>
        <v/>
      </c>
      <c r="AA206" s="179" t="str">
        <f>IF($C206="","",IF(_xlfn.XLOOKUP($B206,Event_and_Consequence!$CL:$CL,Event_and_Consequence!AJ:AJ,"",0,1)&lt;&gt;"",_xlfn.XLOOKUP($B206,Event_and_Consequence!$CL:$CL,Event_and_Consequence!AJ:AJ,"",0,1),""))</f>
        <v/>
      </c>
      <c r="AB206" s="184"/>
    </row>
    <row r="207" spans="1:28" s="176" customFormat="1" ht="12" x14ac:dyDescent="0.25">
      <c r="A207" s="188"/>
      <c r="B207" s="188">
        <v>205</v>
      </c>
      <c r="C207" s="178" t="str">
        <f>_xlfn.XLOOKUP($B207,Event_and_Consequence!$CL:$CL,Event_and_Consequence!B:B,"",0,1)</f>
        <v/>
      </c>
      <c r="D207" s="179" t="str">
        <f>IF($C207="","",_xlfn.XLOOKUP(C207,Facility_Information!B:B,Facility_Information!O:O,,0,1))</f>
        <v/>
      </c>
      <c r="E207" s="180" t="str">
        <f>IF($C207="","",_xlfn.XLOOKUP($B207,Event_and_Consequence!$CL:$CL,Event_and_Consequence!G:G,"",0,1))</f>
        <v/>
      </c>
      <c r="F207" s="181" t="str">
        <f>IF($C207="","",_xlfn.XLOOKUP($B207,Event_and_Consequence!$CL:$CL,Event_and_Consequence!H:H,"",0,1))</f>
        <v/>
      </c>
      <c r="G207" s="184"/>
      <c r="H207" s="184"/>
      <c r="I207" s="184"/>
      <c r="J207" s="179" t="str">
        <f>IF($C207="","",_xlfn.XLOOKUP($B207,Event_and_Consequence!$CL:$CL,Event_and_Consequence!I:I,"",0,1))</f>
        <v/>
      </c>
      <c r="K207" s="184"/>
      <c r="L207" s="179" t="str">
        <f>IF($C207="","",IF(_xlfn.XLOOKUP($B207,Event_and_Consequence!$CL:$CL,Event_and_Consequence!Y:Y,"",0,1)&lt;&gt;"",_xlfn.XLOOKUP($B207,Event_and_Consequence!$CL:$CL,Event_and_Consequence!Y:Y,"",0,1),""))</f>
        <v/>
      </c>
      <c r="M207" s="179" t="str">
        <f>IF($C207="","",IF(_xlfn.XLOOKUP($B207,Event_and_Consequence!$CL:$CL,Event_and_Consequence!Z:Z,"",0,1)&lt;&gt;"",_xlfn.XLOOKUP($B207,Event_and_Consequence!$CL:$CL,Event_and_Consequence!Z:Z,"",0,1),""))</f>
        <v/>
      </c>
      <c r="N207" s="179" t="str">
        <f>IF($C207="","",IF(_xlfn.XLOOKUP($B207,Event_and_Consequence!$CL:$CL,Event_and_Consequence!AA:AA,"",0,1)&lt;&gt;"",_xlfn.XLOOKUP($B207,Event_and_Consequence!$CL:$CL,Event_and_Consequence!AA:AA,"",0,1),""))</f>
        <v/>
      </c>
      <c r="O207" s="179" t="str">
        <f>IF($C207="","",IF(_xlfn.XLOOKUP($B207,Event_and_Consequence!$CL:$CL,Event_and_Consequence!AB:AB,"",0,1)&lt;&gt;"",_xlfn.XLOOKUP($B207,Event_and_Consequence!$CL:$CL,Event_and_Consequence!AB:AB,"",0,1),""))</f>
        <v/>
      </c>
      <c r="P207" s="184"/>
      <c r="Q207" s="184"/>
      <c r="R207" s="179" t="str">
        <f>IF($C207="","",IF(_xlfn.XLOOKUP($B207,Event_and_Consequence!$CL:$CL,Event_and_Consequence!AC:AC,"",0,1)&lt;&gt;"",_xlfn.XLOOKUP($B207,Event_and_Consequence!$CL:$CL,Event_and_Consequence!AC:AC,"",0,1),""))</f>
        <v/>
      </c>
      <c r="S207" s="179" t="str">
        <f>IF($C207="","",IF(_xlfn.XLOOKUP($B207,Event_and_Consequence!$CL:$CL,Event_and_Consequence!AD:AD,"",0,1)&lt;&gt;"",_xlfn.XLOOKUP($B207,Event_and_Consequence!$CL:$CL,Event_and_Consequence!AD:AD,"",0,1),""))</f>
        <v/>
      </c>
      <c r="T207" s="179" t="str">
        <f>IF($C207="","",IF(_xlfn.XLOOKUP($B207,Event_and_Consequence!$CL:$CL,Event_and_Consequence!AE:AE,"",0,1)&lt;&gt;"",_xlfn.XLOOKUP($B207,Event_and_Consequence!$CL:$CL,Event_and_Consequence!AE:AE,"",0,1),""))</f>
        <v/>
      </c>
      <c r="U207" s="179" t="str">
        <f>IF($C207="","",IF(_xlfn.XLOOKUP($B207,Event_and_Consequence!$CL:$CL,Event_and_Consequence!AF:AF,"",0,1)&lt;&gt;"",_xlfn.XLOOKUP($B207,Event_and_Consequence!$CL:$CL,Event_and_Consequence!AF:AF,"",0,1),""))</f>
        <v/>
      </c>
      <c r="V207" s="184"/>
      <c r="W207" s="184"/>
      <c r="X207" s="179" t="str">
        <f>IF($C207="","",IF(_xlfn.XLOOKUP($B207,Event_and_Consequence!$CL:$CL,Event_and_Consequence!AG:AG,"",0,1)&lt;&gt;"",_xlfn.XLOOKUP($B207,Event_and_Consequence!$CL:$CL,Event_and_Consequence!AG:AG,"",0,1),""))</f>
        <v/>
      </c>
      <c r="Y207" s="179" t="str">
        <f>IF($C207="","",IF(_xlfn.XLOOKUP($B207,Event_and_Consequence!$CL:$CL,Event_and_Consequence!AH:AH,"",0,1)&lt;&gt;"",_xlfn.XLOOKUP($B207,Event_and_Consequence!$CL:$CL,Event_and_Consequence!AH:AH,"",0,1),""))</f>
        <v/>
      </c>
      <c r="Z207" s="179" t="str">
        <f>IF($C207="","",IF(_xlfn.XLOOKUP($B207,Event_and_Consequence!$CL:$CL,Event_and_Consequence!AI:AI,"",0,1)&lt;&gt;"",_xlfn.XLOOKUP($B207,Event_and_Consequence!$CL:$CL,Event_and_Consequence!AI:AI,"",0,1),""))</f>
        <v/>
      </c>
      <c r="AA207" s="179" t="str">
        <f>IF($C207="","",IF(_xlfn.XLOOKUP($B207,Event_and_Consequence!$CL:$CL,Event_and_Consequence!AJ:AJ,"",0,1)&lt;&gt;"",_xlfn.XLOOKUP($B207,Event_and_Consequence!$CL:$CL,Event_and_Consequence!AJ:AJ,"",0,1),""))</f>
        <v/>
      </c>
      <c r="AB207" s="184"/>
    </row>
    <row r="208" spans="1:28" s="176" customFormat="1" ht="12" x14ac:dyDescent="0.25">
      <c r="A208" s="188"/>
      <c r="B208" s="188">
        <v>206</v>
      </c>
      <c r="C208" s="178" t="str">
        <f>_xlfn.XLOOKUP($B208,Event_and_Consequence!$CL:$CL,Event_and_Consequence!B:B,"",0,1)</f>
        <v/>
      </c>
      <c r="D208" s="179" t="str">
        <f>IF($C208="","",_xlfn.XLOOKUP(C208,Facility_Information!B:B,Facility_Information!O:O,,0,1))</f>
        <v/>
      </c>
      <c r="E208" s="180" t="str">
        <f>IF($C208="","",_xlfn.XLOOKUP($B208,Event_and_Consequence!$CL:$CL,Event_and_Consequence!G:G,"",0,1))</f>
        <v/>
      </c>
      <c r="F208" s="181" t="str">
        <f>IF($C208="","",_xlfn.XLOOKUP($B208,Event_and_Consequence!$CL:$CL,Event_and_Consequence!H:H,"",0,1))</f>
        <v/>
      </c>
      <c r="G208" s="184"/>
      <c r="H208" s="184"/>
      <c r="I208" s="184"/>
      <c r="J208" s="179" t="str">
        <f>IF($C208="","",_xlfn.XLOOKUP($B208,Event_and_Consequence!$CL:$CL,Event_and_Consequence!I:I,"",0,1))</f>
        <v/>
      </c>
      <c r="K208" s="184"/>
      <c r="L208" s="179" t="str">
        <f>IF($C208="","",IF(_xlfn.XLOOKUP($B208,Event_and_Consequence!$CL:$CL,Event_and_Consequence!Y:Y,"",0,1)&lt;&gt;"",_xlfn.XLOOKUP($B208,Event_and_Consequence!$CL:$CL,Event_and_Consequence!Y:Y,"",0,1),""))</f>
        <v/>
      </c>
      <c r="M208" s="179" t="str">
        <f>IF($C208="","",IF(_xlfn.XLOOKUP($B208,Event_and_Consequence!$CL:$CL,Event_and_Consequence!Z:Z,"",0,1)&lt;&gt;"",_xlfn.XLOOKUP($B208,Event_and_Consequence!$CL:$CL,Event_and_Consequence!Z:Z,"",0,1),""))</f>
        <v/>
      </c>
      <c r="N208" s="179" t="str">
        <f>IF($C208="","",IF(_xlfn.XLOOKUP($B208,Event_and_Consequence!$CL:$CL,Event_and_Consequence!AA:AA,"",0,1)&lt;&gt;"",_xlfn.XLOOKUP($B208,Event_and_Consequence!$CL:$CL,Event_and_Consequence!AA:AA,"",0,1),""))</f>
        <v/>
      </c>
      <c r="O208" s="179" t="str">
        <f>IF($C208="","",IF(_xlfn.XLOOKUP($B208,Event_and_Consequence!$CL:$CL,Event_and_Consequence!AB:AB,"",0,1)&lt;&gt;"",_xlfn.XLOOKUP($B208,Event_and_Consequence!$CL:$CL,Event_and_Consequence!AB:AB,"",0,1),""))</f>
        <v/>
      </c>
      <c r="P208" s="184"/>
      <c r="Q208" s="184"/>
      <c r="R208" s="179" t="str">
        <f>IF($C208="","",IF(_xlfn.XLOOKUP($B208,Event_and_Consequence!$CL:$CL,Event_and_Consequence!AC:AC,"",0,1)&lt;&gt;"",_xlfn.XLOOKUP($B208,Event_and_Consequence!$CL:$CL,Event_and_Consequence!AC:AC,"",0,1),""))</f>
        <v/>
      </c>
      <c r="S208" s="179" t="str">
        <f>IF($C208="","",IF(_xlfn.XLOOKUP($B208,Event_and_Consequence!$CL:$CL,Event_and_Consequence!AD:AD,"",0,1)&lt;&gt;"",_xlfn.XLOOKUP($B208,Event_and_Consequence!$CL:$CL,Event_and_Consequence!AD:AD,"",0,1),""))</f>
        <v/>
      </c>
      <c r="T208" s="179" t="str">
        <f>IF($C208="","",IF(_xlfn.XLOOKUP($B208,Event_and_Consequence!$CL:$CL,Event_and_Consequence!AE:AE,"",0,1)&lt;&gt;"",_xlfn.XLOOKUP($B208,Event_and_Consequence!$CL:$CL,Event_and_Consequence!AE:AE,"",0,1),""))</f>
        <v/>
      </c>
      <c r="U208" s="179" t="str">
        <f>IF($C208="","",IF(_xlfn.XLOOKUP($B208,Event_and_Consequence!$CL:$CL,Event_and_Consequence!AF:AF,"",0,1)&lt;&gt;"",_xlfn.XLOOKUP($B208,Event_and_Consequence!$CL:$CL,Event_and_Consequence!AF:AF,"",0,1),""))</f>
        <v/>
      </c>
      <c r="V208" s="184"/>
      <c r="W208" s="184"/>
      <c r="X208" s="179" t="str">
        <f>IF($C208="","",IF(_xlfn.XLOOKUP($B208,Event_and_Consequence!$CL:$CL,Event_and_Consequence!AG:AG,"",0,1)&lt;&gt;"",_xlfn.XLOOKUP($B208,Event_and_Consequence!$CL:$CL,Event_and_Consequence!AG:AG,"",0,1),""))</f>
        <v/>
      </c>
      <c r="Y208" s="179" t="str">
        <f>IF($C208="","",IF(_xlfn.XLOOKUP($B208,Event_and_Consequence!$CL:$CL,Event_and_Consequence!AH:AH,"",0,1)&lt;&gt;"",_xlfn.XLOOKUP($B208,Event_and_Consequence!$CL:$CL,Event_and_Consequence!AH:AH,"",0,1),""))</f>
        <v/>
      </c>
      <c r="Z208" s="179" t="str">
        <f>IF($C208="","",IF(_xlfn.XLOOKUP($B208,Event_and_Consequence!$CL:$CL,Event_and_Consequence!AI:AI,"",0,1)&lt;&gt;"",_xlfn.XLOOKUP($B208,Event_and_Consequence!$CL:$CL,Event_and_Consequence!AI:AI,"",0,1),""))</f>
        <v/>
      </c>
      <c r="AA208" s="179" t="str">
        <f>IF($C208="","",IF(_xlfn.XLOOKUP($B208,Event_and_Consequence!$CL:$CL,Event_and_Consequence!AJ:AJ,"",0,1)&lt;&gt;"",_xlfn.XLOOKUP($B208,Event_and_Consequence!$CL:$CL,Event_and_Consequence!AJ:AJ,"",0,1),""))</f>
        <v/>
      </c>
      <c r="AB208" s="184"/>
    </row>
    <row r="209" spans="1:28" s="176" customFormat="1" ht="12" x14ac:dyDescent="0.25">
      <c r="A209" s="188"/>
      <c r="B209" s="188">
        <v>207</v>
      </c>
      <c r="C209" s="178" t="str">
        <f>_xlfn.XLOOKUP($B209,Event_and_Consequence!$CL:$CL,Event_and_Consequence!B:B,"",0,1)</f>
        <v/>
      </c>
      <c r="D209" s="179" t="str">
        <f>IF($C209="","",_xlfn.XLOOKUP(C209,Facility_Information!B:B,Facility_Information!O:O,,0,1))</f>
        <v/>
      </c>
      <c r="E209" s="180" t="str">
        <f>IF($C209="","",_xlfn.XLOOKUP($B209,Event_and_Consequence!$CL:$CL,Event_and_Consequence!G:G,"",0,1))</f>
        <v/>
      </c>
      <c r="F209" s="181" t="str">
        <f>IF($C209="","",_xlfn.XLOOKUP($B209,Event_and_Consequence!$CL:$CL,Event_and_Consequence!H:H,"",0,1))</f>
        <v/>
      </c>
      <c r="G209" s="184"/>
      <c r="H209" s="184"/>
      <c r="I209" s="184"/>
      <c r="J209" s="179" t="str">
        <f>IF($C209="","",_xlfn.XLOOKUP($B209,Event_and_Consequence!$CL:$CL,Event_and_Consequence!I:I,"",0,1))</f>
        <v/>
      </c>
      <c r="K209" s="184"/>
      <c r="L209" s="179" t="str">
        <f>IF($C209="","",IF(_xlfn.XLOOKUP($B209,Event_and_Consequence!$CL:$CL,Event_and_Consequence!Y:Y,"",0,1)&lt;&gt;"",_xlfn.XLOOKUP($B209,Event_and_Consequence!$CL:$CL,Event_and_Consequence!Y:Y,"",0,1),""))</f>
        <v/>
      </c>
      <c r="M209" s="179" t="str">
        <f>IF($C209="","",IF(_xlfn.XLOOKUP($B209,Event_and_Consequence!$CL:$CL,Event_and_Consequence!Z:Z,"",0,1)&lt;&gt;"",_xlfn.XLOOKUP($B209,Event_and_Consequence!$CL:$CL,Event_and_Consequence!Z:Z,"",0,1),""))</f>
        <v/>
      </c>
      <c r="N209" s="179" t="str">
        <f>IF($C209="","",IF(_xlfn.XLOOKUP($B209,Event_and_Consequence!$CL:$CL,Event_and_Consequence!AA:AA,"",0,1)&lt;&gt;"",_xlfn.XLOOKUP($B209,Event_and_Consequence!$CL:$CL,Event_and_Consequence!AA:AA,"",0,1),""))</f>
        <v/>
      </c>
      <c r="O209" s="179" t="str">
        <f>IF($C209="","",IF(_xlfn.XLOOKUP($B209,Event_and_Consequence!$CL:$CL,Event_and_Consequence!AB:AB,"",0,1)&lt;&gt;"",_xlfn.XLOOKUP($B209,Event_and_Consequence!$CL:$CL,Event_and_Consequence!AB:AB,"",0,1),""))</f>
        <v/>
      </c>
      <c r="P209" s="184"/>
      <c r="Q209" s="184"/>
      <c r="R209" s="179" t="str">
        <f>IF($C209="","",IF(_xlfn.XLOOKUP($B209,Event_and_Consequence!$CL:$CL,Event_and_Consequence!AC:AC,"",0,1)&lt;&gt;"",_xlfn.XLOOKUP($B209,Event_and_Consequence!$CL:$CL,Event_and_Consequence!AC:AC,"",0,1),""))</f>
        <v/>
      </c>
      <c r="S209" s="179" t="str">
        <f>IF($C209="","",IF(_xlfn.XLOOKUP($B209,Event_and_Consequence!$CL:$CL,Event_and_Consequence!AD:AD,"",0,1)&lt;&gt;"",_xlfn.XLOOKUP($B209,Event_and_Consequence!$CL:$CL,Event_and_Consequence!AD:AD,"",0,1),""))</f>
        <v/>
      </c>
      <c r="T209" s="179" t="str">
        <f>IF($C209="","",IF(_xlfn.XLOOKUP($B209,Event_and_Consequence!$CL:$CL,Event_and_Consequence!AE:AE,"",0,1)&lt;&gt;"",_xlfn.XLOOKUP($B209,Event_and_Consequence!$CL:$CL,Event_and_Consequence!AE:AE,"",0,1),""))</f>
        <v/>
      </c>
      <c r="U209" s="179" t="str">
        <f>IF($C209="","",IF(_xlfn.XLOOKUP($B209,Event_and_Consequence!$CL:$CL,Event_and_Consequence!AF:AF,"",0,1)&lt;&gt;"",_xlfn.XLOOKUP($B209,Event_and_Consequence!$CL:$CL,Event_and_Consequence!AF:AF,"",0,1),""))</f>
        <v/>
      </c>
      <c r="V209" s="184"/>
      <c r="W209" s="184"/>
      <c r="X209" s="179" t="str">
        <f>IF($C209="","",IF(_xlfn.XLOOKUP($B209,Event_and_Consequence!$CL:$CL,Event_and_Consequence!AG:AG,"",0,1)&lt;&gt;"",_xlfn.XLOOKUP($B209,Event_and_Consequence!$CL:$CL,Event_and_Consequence!AG:AG,"",0,1),""))</f>
        <v/>
      </c>
      <c r="Y209" s="179" t="str">
        <f>IF($C209="","",IF(_xlfn.XLOOKUP($B209,Event_and_Consequence!$CL:$CL,Event_and_Consequence!AH:AH,"",0,1)&lt;&gt;"",_xlfn.XLOOKUP($B209,Event_and_Consequence!$CL:$CL,Event_and_Consequence!AH:AH,"",0,1),""))</f>
        <v/>
      </c>
      <c r="Z209" s="179" t="str">
        <f>IF($C209="","",IF(_xlfn.XLOOKUP($B209,Event_and_Consequence!$CL:$CL,Event_and_Consequence!AI:AI,"",0,1)&lt;&gt;"",_xlfn.XLOOKUP($B209,Event_and_Consequence!$CL:$CL,Event_and_Consequence!AI:AI,"",0,1),""))</f>
        <v/>
      </c>
      <c r="AA209" s="179" t="str">
        <f>IF($C209="","",IF(_xlfn.XLOOKUP($B209,Event_and_Consequence!$CL:$CL,Event_and_Consequence!AJ:AJ,"",0,1)&lt;&gt;"",_xlfn.XLOOKUP($B209,Event_and_Consequence!$CL:$CL,Event_and_Consequence!AJ:AJ,"",0,1),""))</f>
        <v/>
      </c>
      <c r="AB209" s="184"/>
    </row>
    <row r="210" spans="1:28" s="176" customFormat="1" ht="12" x14ac:dyDescent="0.25">
      <c r="A210" s="188"/>
      <c r="B210" s="188">
        <v>208</v>
      </c>
      <c r="C210" s="178" t="str">
        <f>_xlfn.XLOOKUP($B210,Event_and_Consequence!$CL:$CL,Event_and_Consequence!B:B,"",0,1)</f>
        <v/>
      </c>
      <c r="D210" s="179" t="str">
        <f>IF($C210="","",_xlfn.XLOOKUP(C210,Facility_Information!B:B,Facility_Information!O:O,,0,1))</f>
        <v/>
      </c>
      <c r="E210" s="180" t="str">
        <f>IF($C210="","",_xlfn.XLOOKUP($B210,Event_and_Consequence!$CL:$CL,Event_and_Consequence!G:G,"",0,1))</f>
        <v/>
      </c>
      <c r="F210" s="181" t="str">
        <f>IF($C210="","",_xlfn.XLOOKUP($B210,Event_and_Consequence!$CL:$CL,Event_and_Consequence!H:H,"",0,1))</f>
        <v/>
      </c>
      <c r="G210" s="184"/>
      <c r="H210" s="184"/>
      <c r="I210" s="184"/>
      <c r="J210" s="179" t="str">
        <f>IF($C210="","",_xlfn.XLOOKUP($B210,Event_and_Consequence!$CL:$CL,Event_and_Consequence!I:I,"",0,1))</f>
        <v/>
      </c>
      <c r="K210" s="184"/>
      <c r="L210" s="179" t="str">
        <f>IF($C210="","",IF(_xlfn.XLOOKUP($B210,Event_and_Consequence!$CL:$CL,Event_and_Consequence!Y:Y,"",0,1)&lt;&gt;"",_xlfn.XLOOKUP($B210,Event_and_Consequence!$CL:$CL,Event_and_Consequence!Y:Y,"",0,1),""))</f>
        <v/>
      </c>
      <c r="M210" s="179" t="str">
        <f>IF($C210="","",IF(_xlfn.XLOOKUP($B210,Event_and_Consequence!$CL:$CL,Event_and_Consequence!Z:Z,"",0,1)&lt;&gt;"",_xlfn.XLOOKUP($B210,Event_and_Consequence!$CL:$CL,Event_and_Consequence!Z:Z,"",0,1),""))</f>
        <v/>
      </c>
      <c r="N210" s="179" t="str">
        <f>IF($C210="","",IF(_xlfn.XLOOKUP($B210,Event_and_Consequence!$CL:$CL,Event_and_Consequence!AA:AA,"",0,1)&lt;&gt;"",_xlfn.XLOOKUP($B210,Event_and_Consequence!$CL:$CL,Event_and_Consequence!AA:AA,"",0,1),""))</f>
        <v/>
      </c>
      <c r="O210" s="179" t="str">
        <f>IF($C210="","",IF(_xlfn.XLOOKUP($B210,Event_and_Consequence!$CL:$CL,Event_and_Consequence!AB:AB,"",0,1)&lt;&gt;"",_xlfn.XLOOKUP($B210,Event_and_Consequence!$CL:$CL,Event_and_Consequence!AB:AB,"",0,1),""))</f>
        <v/>
      </c>
      <c r="P210" s="184"/>
      <c r="Q210" s="184"/>
      <c r="R210" s="179" t="str">
        <f>IF($C210="","",IF(_xlfn.XLOOKUP($B210,Event_and_Consequence!$CL:$CL,Event_and_Consequence!AC:AC,"",0,1)&lt;&gt;"",_xlfn.XLOOKUP($B210,Event_and_Consequence!$CL:$CL,Event_and_Consequence!AC:AC,"",0,1),""))</f>
        <v/>
      </c>
      <c r="S210" s="179" t="str">
        <f>IF($C210="","",IF(_xlfn.XLOOKUP($B210,Event_and_Consequence!$CL:$CL,Event_and_Consequence!AD:AD,"",0,1)&lt;&gt;"",_xlfn.XLOOKUP($B210,Event_and_Consequence!$CL:$CL,Event_and_Consequence!AD:AD,"",0,1),""))</f>
        <v/>
      </c>
      <c r="T210" s="179" t="str">
        <f>IF($C210="","",IF(_xlfn.XLOOKUP($B210,Event_and_Consequence!$CL:$CL,Event_and_Consequence!AE:AE,"",0,1)&lt;&gt;"",_xlfn.XLOOKUP($B210,Event_and_Consequence!$CL:$CL,Event_and_Consequence!AE:AE,"",0,1),""))</f>
        <v/>
      </c>
      <c r="U210" s="179" t="str">
        <f>IF($C210="","",IF(_xlfn.XLOOKUP($B210,Event_and_Consequence!$CL:$CL,Event_and_Consequence!AF:AF,"",0,1)&lt;&gt;"",_xlfn.XLOOKUP($B210,Event_and_Consequence!$CL:$CL,Event_and_Consequence!AF:AF,"",0,1),""))</f>
        <v/>
      </c>
      <c r="V210" s="184"/>
      <c r="W210" s="184"/>
      <c r="X210" s="179" t="str">
        <f>IF($C210="","",IF(_xlfn.XLOOKUP($B210,Event_and_Consequence!$CL:$CL,Event_and_Consequence!AG:AG,"",0,1)&lt;&gt;"",_xlfn.XLOOKUP($B210,Event_and_Consequence!$CL:$CL,Event_and_Consequence!AG:AG,"",0,1),""))</f>
        <v/>
      </c>
      <c r="Y210" s="179" t="str">
        <f>IF($C210="","",IF(_xlfn.XLOOKUP($B210,Event_and_Consequence!$CL:$CL,Event_and_Consequence!AH:AH,"",0,1)&lt;&gt;"",_xlfn.XLOOKUP($B210,Event_and_Consequence!$CL:$CL,Event_and_Consequence!AH:AH,"",0,1),""))</f>
        <v/>
      </c>
      <c r="Z210" s="179" t="str">
        <f>IF($C210="","",IF(_xlfn.XLOOKUP($B210,Event_and_Consequence!$CL:$CL,Event_and_Consequence!AI:AI,"",0,1)&lt;&gt;"",_xlfn.XLOOKUP($B210,Event_and_Consequence!$CL:$CL,Event_and_Consequence!AI:AI,"",0,1),""))</f>
        <v/>
      </c>
      <c r="AA210" s="179" t="str">
        <f>IF($C210="","",IF(_xlfn.XLOOKUP($B210,Event_and_Consequence!$CL:$CL,Event_and_Consequence!AJ:AJ,"",0,1)&lt;&gt;"",_xlfn.XLOOKUP($B210,Event_and_Consequence!$CL:$CL,Event_and_Consequence!AJ:AJ,"",0,1),""))</f>
        <v/>
      </c>
      <c r="AB210" s="184"/>
    </row>
    <row r="211" spans="1:28" s="176" customFormat="1" ht="12" x14ac:dyDescent="0.25">
      <c r="A211" s="188"/>
      <c r="B211" s="188">
        <v>209</v>
      </c>
      <c r="C211" s="178" t="str">
        <f>_xlfn.XLOOKUP($B211,Event_and_Consequence!$CL:$CL,Event_and_Consequence!B:B,"",0,1)</f>
        <v/>
      </c>
      <c r="D211" s="179" t="str">
        <f>IF($C211="","",_xlfn.XLOOKUP(C211,Facility_Information!B:B,Facility_Information!O:O,,0,1))</f>
        <v/>
      </c>
      <c r="E211" s="180" t="str">
        <f>IF($C211="","",_xlfn.XLOOKUP($B211,Event_and_Consequence!$CL:$CL,Event_and_Consequence!G:G,"",0,1))</f>
        <v/>
      </c>
      <c r="F211" s="181" t="str">
        <f>IF($C211="","",_xlfn.XLOOKUP($B211,Event_and_Consequence!$CL:$CL,Event_and_Consequence!H:H,"",0,1))</f>
        <v/>
      </c>
      <c r="G211" s="184"/>
      <c r="H211" s="184"/>
      <c r="I211" s="184"/>
      <c r="J211" s="179" t="str">
        <f>IF($C211="","",_xlfn.XLOOKUP($B211,Event_and_Consequence!$CL:$CL,Event_and_Consequence!I:I,"",0,1))</f>
        <v/>
      </c>
      <c r="K211" s="184"/>
      <c r="L211" s="179" t="str">
        <f>IF($C211="","",IF(_xlfn.XLOOKUP($B211,Event_and_Consequence!$CL:$CL,Event_and_Consequence!Y:Y,"",0,1)&lt;&gt;"",_xlfn.XLOOKUP($B211,Event_and_Consequence!$CL:$CL,Event_and_Consequence!Y:Y,"",0,1),""))</f>
        <v/>
      </c>
      <c r="M211" s="179" t="str">
        <f>IF($C211="","",IF(_xlfn.XLOOKUP($B211,Event_and_Consequence!$CL:$CL,Event_and_Consequence!Z:Z,"",0,1)&lt;&gt;"",_xlfn.XLOOKUP($B211,Event_and_Consequence!$CL:$CL,Event_and_Consequence!Z:Z,"",0,1),""))</f>
        <v/>
      </c>
      <c r="N211" s="179" t="str">
        <f>IF($C211="","",IF(_xlfn.XLOOKUP($B211,Event_and_Consequence!$CL:$CL,Event_and_Consequence!AA:AA,"",0,1)&lt;&gt;"",_xlfn.XLOOKUP($B211,Event_and_Consequence!$CL:$CL,Event_and_Consequence!AA:AA,"",0,1),""))</f>
        <v/>
      </c>
      <c r="O211" s="179" t="str">
        <f>IF($C211="","",IF(_xlfn.XLOOKUP($B211,Event_and_Consequence!$CL:$CL,Event_and_Consequence!AB:AB,"",0,1)&lt;&gt;"",_xlfn.XLOOKUP($B211,Event_and_Consequence!$CL:$CL,Event_and_Consequence!AB:AB,"",0,1),""))</f>
        <v/>
      </c>
      <c r="P211" s="184"/>
      <c r="Q211" s="184"/>
      <c r="R211" s="179" t="str">
        <f>IF($C211="","",IF(_xlfn.XLOOKUP($B211,Event_and_Consequence!$CL:$CL,Event_and_Consequence!AC:AC,"",0,1)&lt;&gt;"",_xlfn.XLOOKUP($B211,Event_and_Consequence!$CL:$CL,Event_and_Consequence!AC:AC,"",0,1),""))</f>
        <v/>
      </c>
      <c r="S211" s="179" t="str">
        <f>IF($C211="","",IF(_xlfn.XLOOKUP($B211,Event_and_Consequence!$CL:$CL,Event_and_Consequence!AD:AD,"",0,1)&lt;&gt;"",_xlfn.XLOOKUP($B211,Event_and_Consequence!$CL:$CL,Event_and_Consequence!AD:AD,"",0,1),""))</f>
        <v/>
      </c>
      <c r="T211" s="179" t="str">
        <f>IF($C211="","",IF(_xlfn.XLOOKUP($B211,Event_and_Consequence!$CL:$CL,Event_and_Consequence!AE:AE,"",0,1)&lt;&gt;"",_xlfn.XLOOKUP($B211,Event_and_Consequence!$CL:$CL,Event_and_Consequence!AE:AE,"",0,1),""))</f>
        <v/>
      </c>
      <c r="U211" s="179" t="str">
        <f>IF($C211="","",IF(_xlfn.XLOOKUP($B211,Event_and_Consequence!$CL:$CL,Event_and_Consequence!AF:AF,"",0,1)&lt;&gt;"",_xlfn.XLOOKUP($B211,Event_and_Consequence!$CL:$CL,Event_and_Consequence!AF:AF,"",0,1),""))</f>
        <v/>
      </c>
      <c r="V211" s="184"/>
      <c r="W211" s="184"/>
      <c r="X211" s="179" t="str">
        <f>IF($C211="","",IF(_xlfn.XLOOKUP($B211,Event_and_Consequence!$CL:$CL,Event_and_Consequence!AG:AG,"",0,1)&lt;&gt;"",_xlfn.XLOOKUP($B211,Event_and_Consequence!$CL:$CL,Event_and_Consequence!AG:AG,"",0,1),""))</f>
        <v/>
      </c>
      <c r="Y211" s="179" t="str">
        <f>IF($C211="","",IF(_xlfn.XLOOKUP($B211,Event_and_Consequence!$CL:$CL,Event_and_Consequence!AH:AH,"",0,1)&lt;&gt;"",_xlfn.XLOOKUP($B211,Event_and_Consequence!$CL:$CL,Event_and_Consequence!AH:AH,"",0,1),""))</f>
        <v/>
      </c>
      <c r="Z211" s="179" t="str">
        <f>IF($C211="","",IF(_xlfn.XLOOKUP($B211,Event_and_Consequence!$CL:$CL,Event_and_Consequence!AI:AI,"",0,1)&lt;&gt;"",_xlfn.XLOOKUP($B211,Event_and_Consequence!$CL:$CL,Event_and_Consequence!AI:AI,"",0,1),""))</f>
        <v/>
      </c>
      <c r="AA211" s="179" t="str">
        <f>IF($C211="","",IF(_xlfn.XLOOKUP($B211,Event_and_Consequence!$CL:$CL,Event_and_Consequence!AJ:AJ,"",0,1)&lt;&gt;"",_xlfn.XLOOKUP($B211,Event_and_Consequence!$CL:$CL,Event_and_Consequence!AJ:AJ,"",0,1),""))</f>
        <v/>
      </c>
      <c r="AB211" s="184"/>
    </row>
    <row r="212" spans="1:28" s="176" customFormat="1" ht="12" x14ac:dyDescent="0.25">
      <c r="A212" s="188"/>
      <c r="B212" s="188">
        <v>210</v>
      </c>
      <c r="C212" s="178" t="str">
        <f>_xlfn.XLOOKUP($B212,Event_and_Consequence!$CL:$CL,Event_and_Consequence!B:B,"",0,1)</f>
        <v/>
      </c>
      <c r="D212" s="179" t="str">
        <f>IF($C212="","",_xlfn.XLOOKUP(C212,Facility_Information!B:B,Facility_Information!O:O,,0,1))</f>
        <v/>
      </c>
      <c r="E212" s="180" t="str">
        <f>IF($C212="","",_xlfn.XLOOKUP($B212,Event_and_Consequence!$CL:$CL,Event_and_Consequence!G:G,"",0,1))</f>
        <v/>
      </c>
      <c r="F212" s="181" t="str">
        <f>IF($C212="","",_xlfn.XLOOKUP($B212,Event_and_Consequence!$CL:$CL,Event_and_Consequence!H:H,"",0,1))</f>
        <v/>
      </c>
      <c r="G212" s="184"/>
      <c r="H212" s="184"/>
      <c r="I212" s="184"/>
      <c r="J212" s="179" t="str">
        <f>IF($C212="","",_xlfn.XLOOKUP($B212,Event_and_Consequence!$CL:$CL,Event_and_Consequence!I:I,"",0,1))</f>
        <v/>
      </c>
      <c r="K212" s="184"/>
      <c r="L212" s="179" t="str">
        <f>IF($C212="","",IF(_xlfn.XLOOKUP($B212,Event_and_Consequence!$CL:$CL,Event_and_Consequence!Y:Y,"",0,1)&lt;&gt;"",_xlfn.XLOOKUP($B212,Event_and_Consequence!$CL:$CL,Event_and_Consequence!Y:Y,"",0,1),""))</f>
        <v/>
      </c>
      <c r="M212" s="179" t="str">
        <f>IF($C212="","",IF(_xlfn.XLOOKUP($B212,Event_and_Consequence!$CL:$CL,Event_and_Consequence!Z:Z,"",0,1)&lt;&gt;"",_xlfn.XLOOKUP($B212,Event_and_Consequence!$CL:$CL,Event_and_Consequence!Z:Z,"",0,1),""))</f>
        <v/>
      </c>
      <c r="N212" s="179" t="str">
        <f>IF($C212="","",IF(_xlfn.XLOOKUP($B212,Event_and_Consequence!$CL:$CL,Event_and_Consequence!AA:AA,"",0,1)&lt;&gt;"",_xlfn.XLOOKUP($B212,Event_and_Consequence!$CL:$CL,Event_and_Consequence!AA:AA,"",0,1),""))</f>
        <v/>
      </c>
      <c r="O212" s="179" t="str">
        <f>IF($C212="","",IF(_xlfn.XLOOKUP($B212,Event_and_Consequence!$CL:$CL,Event_and_Consequence!AB:AB,"",0,1)&lt;&gt;"",_xlfn.XLOOKUP($B212,Event_and_Consequence!$CL:$CL,Event_and_Consequence!AB:AB,"",0,1),""))</f>
        <v/>
      </c>
      <c r="P212" s="184"/>
      <c r="Q212" s="184"/>
      <c r="R212" s="179" t="str">
        <f>IF($C212="","",IF(_xlfn.XLOOKUP($B212,Event_and_Consequence!$CL:$CL,Event_and_Consequence!AC:AC,"",0,1)&lt;&gt;"",_xlfn.XLOOKUP($B212,Event_and_Consequence!$CL:$CL,Event_and_Consequence!AC:AC,"",0,1),""))</f>
        <v/>
      </c>
      <c r="S212" s="179" t="str">
        <f>IF($C212="","",IF(_xlfn.XLOOKUP($B212,Event_and_Consequence!$CL:$CL,Event_and_Consequence!AD:AD,"",0,1)&lt;&gt;"",_xlfn.XLOOKUP($B212,Event_and_Consequence!$CL:$CL,Event_and_Consequence!AD:AD,"",0,1),""))</f>
        <v/>
      </c>
      <c r="T212" s="179" t="str">
        <f>IF($C212="","",IF(_xlfn.XLOOKUP($B212,Event_and_Consequence!$CL:$CL,Event_and_Consequence!AE:AE,"",0,1)&lt;&gt;"",_xlfn.XLOOKUP($B212,Event_and_Consequence!$CL:$CL,Event_and_Consequence!AE:AE,"",0,1),""))</f>
        <v/>
      </c>
      <c r="U212" s="179" t="str">
        <f>IF($C212="","",IF(_xlfn.XLOOKUP($B212,Event_and_Consequence!$CL:$CL,Event_and_Consequence!AF:AF,"",0,1)&lt;&gt;"",_xlfn.XLOOKUP($B212,Event_and_Consequence!$CL:$CL,Event_and_Consequence!AF:AF,"",0,1),""))</f>
        <v/>
      </c>
      <c r="V212" s="184"/>
      <c r="W212" s="184"/>
      <c r="X212" s="179" t="str">
        <f>IF($C212="","",IF(_xlfn.XLOOKUP($B212,Event_and_Consequence!$CL:$CL,Event_and_Consequence!AG:AG,"",0,1)&lt;&gt;"",_xlfn.XLOOKUP($B212,Event_and_Consequence!$CL:$CL,Event_and_Consequence!AG:AG,"",0,1),""))</f>
        <v/>
      </c>
      <c r="Y212" s="179" t="str">
        <f>IF($C212="","",IF(_xlfn.XLOOKUP($B212,Event_and_Consequence!$CL:$CL,Event_and_Consequence!AH:AH,"",0,1)&lt;&gt;"",_xlfn.XLOOKUP($B212,Event_and_Consequence!$CL:$CL,Event_and_Consequence!AH:AH,"",0,1),""))</f>
        <v/>
      </c>
      <c r="Z212" s="179" t="str">
        <f>IF($C212="","",IF(_xlfn.XLOOKUP($B212,Event_and_Consequence!$CL:$CL,Event_and_Consequence!AI:AI,"",0,1)&lt;&gt;"",_xlfn.XLOOKUP($B212,Event_and_Consequence!$CL:$CL,Event_and_Consequence!AI:AI,"",0,1),""))</f>
        <v/>
      </c>
      <c r="AA212" s="179" t="str">
        <f>IF($C212="","",IF(_xlfn.XLOOKUP($B212,Event_and_Consequence!$CL:$CL,Event_and_Consequence!AJ:AJ,"",0,1)&lt;&gt;"",_xlfn.XLOOKUP($B212,Event_and_Consequence!$CL:$CL,Event_and_Consequence!AJ:AJ,"",0,1),""))</f>
        <v/>
      </c>
      <c r="AB212" s="184"/>
    </row>
    <row r="213" spans="1:28" s="176" customFormat="1" ht="12" x14ac:dyDescent="0.25">
      <c r="A213" s="188"/>
      <c r="B213" s="188">
        <v>211</v>
      </c>
      <c r="C213" s="178" t="str">
        <f>_xlfn.XLOOKUP($B213,Event_and_Consequence!$CL:$CL,Event_and_Consequence!B:B,"",0,1)</f>
        <v/>
      </c>
      <c r="D213" s="179" t="str">
        <f>IF($C213="","",_xlfn.XLOOKUP(C213,Facility_Information!B:B,Facility_Information!O:O,,0,1))</f>
        <v/>
      </c>
      <c r="E213" s="180" t="str">
        <f>IF($C213="","",_xlfn.XLOOKUP($B213,Event_and_Consequence!$CL:$CL,Event_and_Consequence!G:G,"",0,1))</f>
        <v/>
      </c>
      <c r="F213" s="181" t="str">
        <f>IF($C213="","",_xlfn.XLOOKUP($B213,Event_and_Consequence!$CL:$CL,Event_and_Consequence!H:H,"",0,1))</f>
        <v/>
      </c>
      <c r="G213" s="184"/>
      <c r="H213" s="184"/>
      <c r="I213" s="184"/>
      <c r="J213" s="179" t="str">
        <f>IF($C213="","",_xlfn.XLOOKUP($B213,Event_and_Consequence!$CL:$CL,Event_and_Consequence!I:I,"",0,1))</f>
        <v/>
      </c>
      <c r="K213" s="184"/>
      <c r="L213" s="179" t="str">
        <f>IF($C213="","",IF(_xlfn.XLOOKUP($B213,Event_and_Consequence!$CL:$CL,Event_and_Consequence!Y:Y,"",0,1)&lt;&gt;"",_xlfn.XLOOKUP($B213,Event_and_Consequence!$CL:$CL,Event_and_Consequence!Y:Y,"",0,1),""))</f>
        <v/>
      </c>
      <c r="M213" s="179" t="str">
        <f>IF($C213="","",IF(_xlfn.XLOOKUP($B213,Event_and_Consequence!$CL:$CL,Event_and_Consequence!Z:Z,"",0,1)&lt;&gt;"",_xlfn.XLOOKUP($B213,Event_and_Consequence!$CL:$CL,Event_and_Consequence!Z:Z,"",0,1),""))</f>
        <v/>
      </c>
      <c r="N213" s="179" t="str">
        <f>IF($C213="","",IF(_xlfn.XLOOKUP($B213,Event_and_Consequence!$CL:$CL,Event_and_Consequence!AA:AA,"",0,1)&lt;&gt;"",_xlfn.XLOOKUP($B213,Event_and_Consequence!$CL:$CL,Event_and_Consequence!AA:AA,"",0,1),""))</f>
        <v/>
      </c>
      <c r="O213" s="179" t="str">
        <f>IF($C213="","",IF(_xlfn.XLOOKUP($B213,Event_and_Consequence!$CL:$CL,Event_and_Consequence!AB:AB,"",0,1)&lt;&gt;"",_xlfn.XLOOKUP($B213,Event_and_Consequence!$CL:$CL,Event_and_Consequence!AB:AB,"",0,1),""))</f>
        <v/>
      </c>
      <c r="P213" s="184"/>
      <c r="Q213" s="184"/>
      <c r="R213" s="179" t="str">
        <f>IF($C213="","",IF(_xlfn.XLOOKUP($B213,Event_and_Consequence!$CL:$CL,Event_and_Consequence!AC:AC,"",0,1)&lt;&gt;"",_xlfn.XLOOKUP($B213,Event_and_Consequence!$CL:$CL,Event_and_Consequence!AC:AC,"",0,1),""))</f>
        <v/>
      </c>
      <c r="S213" s="179" t="str">
        <f>IF($C213="","",IF(_xlfn.XLOOKUP($B213,Event_and_Consequence!$CL:$CL,Event_and_Consequence!AD:AD,"",0,1)&lt;&gt;"",_xlfn.XLOOKUP($B213,Event_and_Consequence!$CL:$CL,Event_and_Consequence!AD:AD,"",0,1),""))</f>
        <v/>
      </c>
      <c r="T213" s="179" t="str">
        <f>IF($C213="","",IF(_xlfn.XLOOKUP($B213,Event_and_Consequence!$CL:$CL,Event_and_Consequence!AE:AE,"",0,1)&lt;&gt;"",_xlfn.XLOOKUP($B213,Event_and_Consequence!$CL:$CL,Event_and_Consequence!AE:AE,"",0,1),""))</f>
        <v/>
      </c>
      <c r="U213" s="179" t="str">
        <f>IF($C213="","",IF(_xlfn.XLOOKUP($B213,Event_and_Consequence!$CL:$CL,Event_and_Consequence!AF:AF,"",0,1)&lt;&gt;"",_xlfn.XLOOKUP($B213,Event_and_Consequence!$CL:$CL,Event_and_Consequence!AF:AF,"",0,1),""))</f>
        <v/>
      </c>
      <c r="V213" s="184"/>
      <c r="W213" s="184"/>
      <c r="X213" s="179" t="str">
        <f>IF($C213="","",IF(_xlfn.XLOOKUP($B213,Event_and_Consequence!$CL:$CL,Event_and_Consequence!AG:AG,"",0,1)&lt;&gt;"",_xlfn.XLOOKUP($B213,Event_and_Consequence!$CL:$CL,Event_and_Consequence!AG:AG,"",0,1),""))</f>
        <v/>
      </c>
      <c r="Y213" s="179" t="str">
        <f>IF($C213="","",IF(_xlfn.XLOOKUP($B213,Event_and_Consequence!$CL:$CL,Event_and_Consequence!AH:AH,"",0,1)&lt;&gt;"",_xlfn.XLOOKUP($B213,Event_and_Consequence!$CL:$CL,Event_and_Consequence!AH:AH,"",0,1),""))</f>
        <v/>
      </c>
      <c r="Z213" s="179" t="str">
        <f>IF($C213="","",IF(_xlfn.XLOOKUP($B213,Event_and_Consequence!$CL:$CL,Event_and_Consequence!AI:AI,"",0,1)&lt;&gt;"",_xlfn.XLOOKUP($B213,Event_and_Consequence!$CL:$CL,Event_and_Consequence!AI:AI,"",0,1),""))</f>
        <v/>
      </c>
      <c r="AA213" s="179" t="str">
        <f>IF($C213="","",IF(_xlfn.XLOOKUP($B213,Event_and_Consequence!$CL:$CL,Event_and_Consequence!AJ:AJ,"",0,1)&lt;&gt;"",_xlfn.XLOOKUP($B213,Event_and_Consequence!$CL:$CL,Event_and_Consequence!AJ:AJ,"",0,1),""))</f>
        <v/>
      </c>
      <c r="AB213" s="184"/>
    </row>
    <row r="214" spans="1:28" s="176" customFormat="1" ht="12" x14ac:dyDescent="0.25">
      <c r="A214" s="188"/>
      <c r="B214" s="188">
        <v>212</v>
      </c>
      <c r="C214" s="178" t="str">
        <f>_xlfn.XLOOKUP($B214,Event_and_Consequence!$CL:$CL,Event_and_Consequence!B:B,"",0,1)</f>
        <v/>
      </c>
      <c r="D214" s="179" t="str">
        <f>IF($C214="","",_xlfn.XLOOKUP(C214,Facility_Information!B:B,Facility_Information!O:O,,0,1))</f>
        <v/>
      </c>
      <c r="E214" s="180" t="str">
        <f>IF($C214="","",_xlfn.XLOOKUP($B214,Event_and_Consequence!$CL:$CL,Event_and_Consequence!G:G,"",0,1))</f>
        <v/>
      </c>
      <c r="F214" s="181" t="str">
        <f>IF($C214="","",_xlfn.XLOOKUP($B214,Event_and_Consequence!$CL:$CL,Event_and_Consequence!H:H,"",0,1))</f>
        <v/>
      </c>
      <c r="G214" s="184"/>
      <c r="H214" s="184"/>
      <c r="I214" s="184"/>
      <c r="J214" s="179" t="str">
        <f>IF($C214="","",_xlfn.XLOOKUP($B214,Event_and_Consequence!$CL:$CL,Event_and_Consequence!I:I,"",0,1))</f>
        <v/>
      </c>
      <c r="K214" s="184"/>
      <c r="L214" s="179" t="str">
        <f>IF($C214="","",IF(_xlfn.XLOOKUP($B214,Event_and_Consequence!$CL:$CL,Event_and_Consequence!Y:Y,"",0,1)&lt;&gt;"",_xlfn.XLOOKUP($B214,Event_and_Consequence!$CL:$CL,Event_and_Consequence!Y:Y,"",0,1),""))</f>
        <v/>
      </c>
      <c r="M214" s="179" t="str">
        <f>IF($C214="","",IF(_xlfn.XLOOKUP($B214,Event_and_Consequence!$CL:$CL,Event_and_Consequence!Z:Z,"",0,1)&lt;&gt;"",_xlfn.XLOOKUP($B214,Event_and_Consequence!$CL:$CL,Event_and_Consequence!Z:Z,"",0,1),""))</f>
        <v/>
      </c>
      <c r="N214" s="179" t="str">
        <f>IF($C214="","",IF(_xlfn.XLOOKUP($B214,Event_and_Consequence!$CL:$CL,Event_and_Consequence!AA:AA,"",0,1)&lt;&gt;"",_xlfn.XLOOKUP($B214,Event_and_Consequence!$CL:$CL,Event_and_Consequence!AA:AA,"",0,1),""))</f>
        <v/>
      </c>
      <c r="O214" s="179" t="str">
        <f>IF($C214="","",IF(_xlfn.XLOOKUP($B214,Event_and_Consequence!$CL:$CL,Event_and_Consequence!AB:AB,"",0,1)&lt;&gt;"",_xlfn.XLOOKUP($B214,Event_and_Consequence!$CL:$CL,Event_and_Consequence!AB:AB,"",0,1),""))</f>
        <v/>
      </c>
      <c r="P214" s="184"/>
      <c r="Q214" s="184"/>
      <c r="R214" s="179" t="str">
        <f>IF($C214="","",IF(_xlfn.XLOOKUP($B214,Event_and_Consequence!$CL:$CL,Event_and_Consequence!AC:AC,"",0,1)&lt;&gt;"",_xlfn.XLOOKUP($B214,Event_and_Consequence!$CL:$CL,Event_and_Consequence!AC:AC,"",0,1),""))</f>
        <v/>
      </c>
      <c r="S214" s="179" t="str">
        <f>IF($C214="","",IF(_xlfn.XLOOKUP($B214,Event_and_Consequence!$CL:$CL,Event_and_Consequence!AD:AD,"",0,1)&lt;&gt;"",_xlfn.XLOOKUP($B214,Event_and_Consequence!$CL:$CL,Event_and_Consequence!AD:AD,"",0,1),""))</f>
        <v/>
      </c>
      <c r="T214" s="179" t="str">
        <f>IF($C214="","",IF(_xlfn.XLOOKUP($B214,Event_and_Consequence!$CL:$CL,Event_and_Consequence!AE:AE,"",0,1)&lt;&gt;"",_xlfn.XLOOKUP($B214,Event_and_Consequence!$CL:$CL,Event_and_Consequence!AE:AE,"",0,1),""))</f>
        <v/>
      </c>
      <c r="U214" s="179" t="str">
        <f>IF($C214="","",IF(_xlfn.XLOOKUP($B214,Event_and_Consequence!$CL:$CL,Event_and_Consequence!AF:AF,"",0,1)&lt;&gt;"",_xlfn.XLOOKUP($B214,Event_and_Consequence!$CL:$CL,Event_and_Consequence!AF:AF,"",0,1),""))</f>
        <v/>
      </c>
      <c r="V214" s="184"/>
      <c r="W214" s="184"/>
      <c r="X214" s="179" t="str">
        <f>IF($C214="","",IF(_xlfn.XLOOKUP($B214,Event_and_Consequence!$CL:$CL,Event_and_Consequence!AG:AG,"",0,1)&lt;&gt;"",_xlfn.XLOOKUP($B214,Event_and_Consequence!$CL:$CL,Event_and_Consequence!AG:AG,"",0,1),""))</f>
        <v/>
      </c>
      <c r="Y214" s="179" t="str">
        <f>IF($C214="","",IF(_xlfn.XLOOKUP($B214,Event_and_Consequence!$CL:$CL,Event_and_Consequence!AH:AH,"",0,1)&lt;&gt;"",_xlfn.XLOOKUP($B214,Event_and_Consequence!$CL:$CL,Event_and_Consequence!AH:AH,"",0,1),""))</f>
        <v/>
      </c>
      <c r="Z214" s="179" t="str">
        <f>IF($C214="","",IF(_xlfn.XLOOKUP($B214,Event_and_Consequence!$CL:$CL,Event_and_Consequence!AI:AI,"",0,1)&lt;&gt;"",_xlfn.XLOOKUP($B214,Event_and_Consequence!$CL:$CL,Event_and_Consequence!AI:AI,"",0,1),""))</f>
        <v/>
      </c>
      <c r="AA214" s="179" t="str">
        <f>IF($C214="","",IF(_xlfn.XLOOKUP($B214,Event_and_Consequence!$CL:$CL,Event_and_Consequence!AJ:AJ,"",0,1)&lt;&gt;"",_xlfn.XLOOKUP($B214,Event_and_Consequence!$CL:$CL,Event_and_Consequence!AJ:AJ,"",0,1),""))</f>
        <v/>
      </c>
      <c r="AB214" s="184"/>
    </row>
    <row r="215" spans="1:28" s="176" customFormat="1" ht="12" x14ac:dyDescent="0.25">
      <c r="A215" s="188"/>
      <c r="B215" s="188">
        <v>213</v>
      </c>
      <c r="C215" s="178" t="str">
        <f>_xlfn.XLOOKUP($B215,Event_and_Consequence!$CL:$CL,Event_and_Consequence!B:B,"",0,1)</f>
        <v/>
      </c>
      <c r="D215" s="179" t="str">
        <f>IF($C215="","",_xlfn.XLOOKUP(C215,Facility_Information!B:B,Facility_Information!O:O,,0,1))</f>
        <v/>
      </c>
      <c r="E215" s="180" t="str">
        <f>IF($C215="","",_xlfn.XLOOKUP($B215,Event_and_Consequence!$CL:$CL,Event_and_Consequence!G:G,"",0,1))</f>
        <v/>
      </c>
      <c r="F215" s="181" t="str">
        <f>IF($C215="","",_xlfn.XLOOKUP($B215,Event_and_Consequence!$CL:$CL,Event_and_Consequence!H:H,"",0,1))</f>
        <v/>
      </c>
      <c r="G215" s="184"/>
      <c r="H215" s="184"/>
      <c r="I215" s="184"/>
      <c r="J215" s="179" t="str">
        <f>IF($C215="","",_xlfn.XLOOKUP($B215,Event_and_Consequence!$CL:$CL,Event_and_Consequence!I:I,"",0,1))</f>
        <v/>
      </c>
      <c r="K215" s="184"/>
      <c r="L215" s="179" t="str">
        <f>IF($C215="","",IF(_xlfn.XLOOKUP($B215,Event_and_Consequence!$CL:$CL,Event_and_Consequence!Y:Y,"",0,1)&lt;&gt;"",_xlfn.XLOOKUP($B215,Event_and_Consequence!$CL:$CL,Event_and_Consequence!Y:Y,"",0,1),""))</f>
        <v/>
      </c>
      <c r="M215" s="179" t="str">
        <f>IF($C215="","",IF(_xlfn.XLOOKUP($B215,Event_and_Consequence!$CL:$CL,Event_and_Consequence!Z:Z,"",0,1)&lt;&gt;"",_xlfn.XLOOKUP($B215,Event_and_Consequence!$CL:$CL,Event_and_Consequence!Z:Z,"",0,1),""))</f>
        <v/>
      </c>
      <c r="N215" s="179" t="str">
        <f>IF($C215="","",IF(_xlfn.XLOOKUP($B215,Event_and_Consequence!$CL:$CL,Event_and_Consequence!AA:AA,"",0,1)&lt;&gt;"",_xlfn.XLOOKUP($B215,Event_and_Consequence!$CL:$CL,Event_and_Consequence!AA:AA,"",0,1),""))</f>
        <v/>
      </c>
      <c r="O215" s="179" t="str">
        <f>IF($C215="","",IF(_xlfn.XLOOKUP($B215,Event_and_Consequence!$CL:$CL,Event_and_Consequence!AB:AB,"",0,1)&lt;&gt;"",_xlfn.XLOOKUP($B215,Event_and_Consequence!$CL:$CL,Event_and_Consequence!AB:AB,"",0,1),""))</f>
        <v/>
      </c>
      <c r="P215" s="184"/>
      <c r="Q215" s="184"/>
      <c r="R215" s="179" t="str">
        <f>IF($C215="","",IF(_xlfn.XLOOKUP($B215,Event_and_Consequence!$CL:$CL,Event_and_Consequence!AC:AC,"",0,1)&lt;&gt;"",_xlfn.XLOOKUP($B215,Event_and_Consequence!$CL:$CL,Event_and_Consequence!AC:AC,"",0,1),""))</f>
        <v/>
      </c>
      <c r="S215" s="179" t="str">
        <f>IF($C215="","",IF(_xlfn.XLOOKUP($B215,Event_and_Consequence!$CL:$CL,Event_and_Consequence!AD:AD,"",0,1)&lt;&gt;"",_xlfn.XLOOKUP($B215,Event_and_Consequence!$CL:$CL,Event_and_Consequence!AD:AD,"",0,1),""))</f>
        <v/>
      </c>
      <c r="T215" s="179" t="str">
        <f>IF($C215="","",IF(_xlfn.XLOOKUP($B215,Event_and_Consequence!$CL:$CL,Event_and_Consequence!AE:AE,"",0,1)&lt;&gt;"",_xlfn.XLOOKUP($B215,Event_and_Consequence!$CL:$CL,Event_and_Consequence!AE:AE,"",0,1),""))</f>
        <v/>
      </c>
      <c r="U215" s="179" t="str">
        <f>IF($C215="","",IF(_xlfn.XLOOKUP($B215,Event_and_Consequence!$CL:$CL,Event_and_Consequence!AF:AF,"",0,1)&lt;&gt;"",_xlfn.XLOOKUP($B215,Event_and_Consequence!$CL:$CL,Event_and_Consequence!AF:AF,"",0,1),""))</f>
        <v/>
      </c>
      <c r="V215" s="184"/>
      <c r="W215" s="184"/>
      <c r="X215" s="179" t="str">
        <f>IF($C215="","",IF(_xlfn.XLOOKUP($B215,Event_and_Consequence!$CL:$CL,Event_and_Consequence!AG:AG,"",0,1)&lt;&gt;"",_xlfn.XLOOKUP($B215,Event_and_Consequence!$CL:$CL,Event_and_Consequence!AG:AG,"",0,1),""))</f>
        <v/>
      </c>
      <c r="Y215" s="179" t="str">
        <f>IF($C215="","",IF(_xlfn.XLOOKUP($B215,Event_and_Consequence!$CL:$CL,Event_and_Consequence!AH:AH,"",0,1)&lt;&gt;"",_xlfn.XLOOKUP($B215,Event_and_Consequence!$CL:$CL,Event_and_Consequence!AH:AH,"",0,1),""))</f>
        <v/>
      </c>
      <c r="Z215" s="179" t="str">
        <f>IF($C215="","",IF(_xlfn.XLOOKUP($B215,Event_and_Consequence!$CL:$CL,Event_and_Consequence!AI:AI,"",0,1)&lt;&gt;"",_xlfn.XLOOKUP($B215,Event_and_Consequence!$CL:$CL,Event_and_Consequence!AI:AI,"",0,1),""))</f>
        <v/>
      </c>
      <c r="AA215" s="179" t="str">
        <f>IF($C215="","",IF(_xlfn.XLOOKUP($B215,Event_and_Consequence!$CL:$CL,Event_and_Consequence!AJ:AJ,"",0,1)&lt;&gt;"",_xlfn.XLOOKUP($B215,Event_and_Consequence!$CL:$CL,Event_and_Consequence!AJ:AJ,"",0,1),""))</f>
        <v/>
      </c>
      <c r="AB215" s="184"/>
    </row>
    <row r="216" spans="1:28" s="176" customFormat="1" ht="12" x14ac:dyDescent="0.25">
      <c r="A216" s="188"/>
      <c r="B216" s="188">
        <v>214</v>
      </c>
      <c r="C216" s="178" t="str">
        <f>_xlfn.XLOOKUP($B216,Event_and_Consequence!$CL:$CL,Event_and_Consequence!B:B,"",0,1)</f>
        <v/>
      </c>
      <c r="D216" s="179" t="str">
        <f>IF($C216="","",_xlfn.XLOOKUP(C216,Facility_Information!B:B,Facility_Information!O:O,,0,1))</f>
        <v/>
      </c>
      <c r="E216" s="180" t="str">
        <f>IF($C216="","",_xlfn.XLOOKUP($B216,Event_and_Consequence!$CL:$CL,Event_and_Consequence!G:G,"",0,1))</f>
        <v/>
      </c>
      <c r="F216" s="181" t="str">
        <f>IF($C216="","",_xlfn.XLOOKUP($B216,Event_and_Consequence!$CL:$CL,Event_and_Consequence!H:H,"",0,1))</f>
        <v/>
      </c>
      <c r="G216" s="184"/>
      <c r="H216" s="184"/>
      <c r="I216" s="184"/>
      <c r="J216" s="179" t="str">
        <f>IF($C216="","",_xlfn.XLOOKUP($B216,Event_and_Consequence!$CL:$CL,Event_and_Consequence!I:I,"",0,1))</f>
        <v/>
      </c>
      <c r="K216" s="184"/>
      <c r="L216" s="179" t="str">
        <f>IF($C216="","",IF(_xlfn.XLOOKUP($B216,Event_and_Consequence!$CL:$CL,Event_and_Consequence!Y:Y,"",0,1)&lt;&gt;"",_xlfn.XLOOKUP($B216,Event_and_Consequence!$CL:$CL,Event_and_Consequence!Y:Y,"",0,1),""))</f>
        <v/>
      </c>
      <c r="M216" s="179" t="str">
        <f>IF($C216="","",IF(_xlfn.XLOOKUP($B216,Event_and_Consequence!$CL:$CL,Event_and_Consequence!Z:Z,"",0,1)&lt;&gt;"",_xlfn.XLOOKUP($B216,Event_and_Consequence!$CL:$CL,Event_and_Consequence!Z:Z,"",0,1),""))</f>
        <v/>
      </c>
      <c r="N216" s="179" t="str">
        <f>IF($C216="","",IF(_xlfn.XLOOKUP($B216,Event_and_Consequence!$CL:$CL,Event_and_Consequence!AA:AA,"",0,1)&lt;&gt;"",_xlfn.XLOOKUP($B216,Event_and_Consequence!$CL:$CL,Event_and_Consequence!AA:AA,"",0,1),""))</f>
        <v/>
      </c>
      <c r="O216" s="179" t="str">
        <f>IF($C216="","",IF(_xlfn.XLOOKUP($B216,Event_and_Consequence!$CL:$CL,Event_and_Consequence!AB:AB,"",0,1)&lt;&gt;"",_xlfn.XLOOKUP($B216,Event_and_Consequence!$CL:$CL,Event_and_Consequence!AB:AB,"",0,1),""))</f>
        <v/>
      </c>
      <c r="P216" s="184"/>
      <c r="Q216" s="184"/>
      <c r="R216" s="179" t="str">
        <f>IF($C216="","",IF(_xlfn.XLOOKUP($B216,Event_and_Consequence!$CL:$CL,Event_and_Consequence!AC:AC,"",0,1)&lt;&gt;"",_xlfn.XLOOKUP($B216,Event_and_Consequence!$CL:$CL,Event_and_Consequence!AC:AC,"",0,1),""))</f>
        <v/>
      </c>
      <c r="S216" s="179" t="str">
        <f>IF($C216="","",IF(_xlfn.XLOOKUP($B216,Event_and_Consequence!$CL:$CL,Event_and_Consequence!AD:AD,"",0,1)&lt;&gt;"",_xlfn.XLOOKUP($B216,Event_and_Consequence!$CL:$CL,Event_and_Consequence!AD:AD,"",0,1),""))</f>
        <v/>
      </c>
      <c r="T216" s="179" t="str">
        <f>IF($C216="","",IF(_xlfn.XLOOKUP($B216,Event_and_Consequence!$CL:$CL,Event_and_Consequence!AE:AE,"",0,1)&lt;&gt;"",_xlfn.XLOOKUP($B216,Event_and_Consequence!$CL:$CL,Event_and_Consequence!AE:AE,"",0,1),""))</f>
        <v/>
      </c>
      <c r="U216" s="179" t="str">
        <f>IF($C216="","",IF(_xlfn.XLOOKUP($B216,Event_and_Consequence!$CL:$CL,Event_and_Consequence!AF:AF,"",0,1)&lt;&gt;"",_xlfn.XLOOKUP($B216,Event_and_Consequence!$CL:$CL,Event_and_Consequence!AF:AF,"",0,1),""))</f>
        <v/>
      </c>
      <c r="V216" s="184"/>
      <c r="W216" s="184"/>
      <c r="X216" s="179" t="str">
        <f>IF($C216="","",IF(_xlfn.XLOOKUP($B216,Event_and_Consequence!$CL:$CL,Event_and_Consequence!AG:AG,"",0,1)&lt;&gt;"",_xlfn.XLOOKUP($B216,Event_and_Consequence!$CL:$CL,Event_and_Consequence!AG:AG,"",0,1),""))</f>
        <v/>
      </c>
      <c r="Y216" s="179" t="str">
        <f>IF($C216="","",IF(_xlfn.XLOOKUP($B216,Event_and_Consequence!$CL:$CL,Event_and_Consequence!AH:AH,"",0,1)&lt;&gt;"",_xlfn.XLOOKUP($B216,Event_and_Consequence!$CL:$CL,Event_and_Consequence!AH:AH,"",0,1),""))</f>
        <v/>
      </c>
      <c r="Z216" s="179" t="str">
        <f>IF($C216="","",IF(_xlfn.XLOOKUP($B216,Event_and_Consequence!$CL:$CL,Event_and_Consequence!AI:AI,"",0,1)&lt;&gt;"",_xlfn.XLOOKUP($B216,Event_and_Consequence!$CL:$CL,Event_and_Consequence!AI:AI,"",0,1),""))</f>
        <v/>
      </c>
      <c r="AA216" s="179" t="str">
        <f>IF($C216="","",IF(_xlfn.XLOOKUP($B216,Event_and_Consequence!$CL:$CL,Event_and_Consequence!AJ:AJ,"",0,1)&lt;&gt;"",_xlfn.XLOOKUP($B216,Event_and_Consequence!$CL:$CL,Event_and_Consequence!AJ:AJ,"",0,1),""))</f>
        <v/>
      </c>
      <c r="AB216" s="184"/>
    </row>
    <row r="217" spans="1:28" s="176" customFormat="1" ht="12" x14ac:dyDescent="0.25">
      <c r="A217" s="188"/>
      <c r="B217" s="188">
        <v>215</v>
      </c>
      <c r="C217" s="178" t="str">
        <f>_xlfn.XLOOKUP($B217,Event_and_Consequence!$CL:$CL,Event_and_Consequence!B:B,"",0,1)</f>
        <v/>
      </c>
      <c r="D217" s="179" t="str">
        <f>IF($C217="","",_xlfn.XLOOKUP(C217,Facility_Information!B:B,Facility_Information!O:O,,0,1))</f>
        <v/>
      </c>
      <c r="E217" s="180" t="str">
        <f>IF($C217="","",_xlfn.XLOOKUP($B217,Event_and_Consequence!$CL:$CL,Event_and_Consequence!G:G,"",0,1))</f>
        <v/>
      </c>
      <c r="F217" s="181" t="str">
        <f>IF($C217="","",_xlfn.XLOOKUP($B217,Event_and_Consequence!$CL:$CL,Event_and_Consequence!H:H,"",0,1))</f>
        <v/>
      </c>
      <c r="G217" s="184"/>
      <c r="H217" s="184"/>
      <c r="I217" s="184"/>
      <c r="J217" s="179" t="str">
        <f>IF($C217="","",_xlfn.XLOOKUP($B217,Event_and_Consequence!$CL:$CL,Event_and_Consequence!I:I,"",0,1))</f>
        <v/>
      </c>
      <c r="K217" s="184"/>
      <c r="L217" s="179" t="str">
        <f>IF($C217="","",IF(_xlfn.XLOOKUP($B217,Event_and_Consequence!$CL:$CL,Event_and_Consequence!Y:Y,"",0,1)&lt;&gt;"",_xlfn.XLOOKUP($B217,Event_and_Consequence!$CL:$CL,Event_and_Consequence!Y:Y,"",0,1),""))</f>
        <v/>
      </c>
      <c r="M217" s="179" t="str">
        <f>IF($C217="","",IF(_xlfn.XLOOKUP($B217,Event_and_Consequence!$CL:$CL,Event_and_Consequence!Z:Z,"",0,1)&lt;&gt;"",_xlfn.XLOOKUP($B217,Event_and_Consequence!$CL:$CL,Event_and_Consequence!Z:Z,"",0,1),""))</f>
        <v/>
      </c>
      <c r="N217" s="179" t="str">
        <f>IF($C217="","",IF(_xlfn.XLOOKUP($B217,Event_and_Consequence!$CL:$CL,Event_and_Consequence!AA:AA,"",0,1)&lt;&gt;"",_xlfn.XLOOKUP($B217,Event_and_Consequence!$CL:$CL,Event_and_Consequence!AA:AA,"",0,1),""))</f>
        <v/>
      </c>
      <c r="O217" s="179" t="str">
        <f>IF($C217="","",IF(_xlfn.XLOOKUP($B217,Event_and_Consequence!$CL:$CL,Event_and_Consequence!AB:AB,"",0,1)&lt;&gt;"",_xlfn.XLOOKUP($B217,Event_and_Consequence!$CL:$CL,Event_and_Consequence!AB:AB,"",0,1),""))</f>
        <v/>
      </c>
      <c r="P217" s="184"/>
      <c r="Q217" s="184"/>
      <c r="R217" s="179" t="str">
        <f>IF($C217="","",IF(_xlfn.XLOOKUP($B217,Event_and_Consequence!$CL:$CL,Event_and_Consequence!AC:AC,"",0,1)&lt;&gt;"",_xlfn.XLOOKUP($B217,Event_and_Consequence!$CL:$CL,Event_and_Consequence!AC:AC,"",0,1),""))</f>
        <v/>
      </c>
      <c r="S217" s="179" t="str">
        <f>IF($C217="","",IF(_xlfn.XLOOKUP($B217,Event_and_Consequence!$CL:$CL,Event_and_Consequence!AD:AD,"",0,1)&lt;&gt;"",_xlfn.XLOOKUP($B217,Event_and_Consequence!$CL:$CL,Event_and_Consequence!AD:AD,"",0,1),""))</f>
        <v/>
      </c>
      <c r="T217" s="179" t="str">
        <f>IF($C217="","",IF(_xlfn.XLOOKUP($B217,Event_and_Consequence!$CL:$CL,Event_and_Consequence!AE:AE,"",0,1)&lt;&gt;"",_xlfn.XLOOKUP($B217,Event_and_Consequence!$CL:$CL,Event_and_Consequence!AE:AE,"",0,1),""))</f>
        <v/>
      </c>
      <c r="U217" s="179" t="str">
        <f>IF($C217="","",IF(_xlfn.XLOOKUP($B217,Event_and_Consequence!$CL:$CL,Event_and_Consequence!AF:AF,"",0,1)&lt;&gt;"",_xlfn.XLOOKUP($B217,Event_and_Consequence!$CL:$CL,Event_and_Consequence!AF:AF,"",0,1),""))</f>
        <v/>
      </c>
      <c r="V217" s="184"/>
      <c r="W217" s="184"/>
      <c r="X217" s="179" t="str">
        <f>IF($C217="","",IF(_xlfn.XLOOKUP($B217,Event_and_Consequence!$CL:$CL,Event_and_Consequence!AG:AG,"",0,1)&lt;&gt;"",_xlfn.XLOOKUP($B217,Event_and_Consequence!$CL:$CL,Event_and_Consequence!AG:AG,"",0,1),""))</f>
        <v/>
      </c>
      <c r="Y217" s="179" t="str">
        <f>IF($C217="","",IF(_xlfn.XLOOKUP($B217,Event_and_Consequence!$CL:$CL,Event_and_Consequence!AH:AH,"",0,1)&lt;&gt;"",_xlfn.XLOOKUP($B217,Event_and_Consequence!$CL:$CL,Event_and_Consequence!AH:AH,"",0,1),""))</f>
        <v/>
      </c>
      <c r="Z217" s="179" t="str">
        <f>IF($C217="","",IF(_xlfn.XLOOKUP($B217,Event_and_Consequence!$CL:$CL,Event_and_Consequence!AI:AI,"",0,1)&lt;&gt;"",_xlfn.XLOOKUP($B217,Event_and_Consequence!$CL:$CL,Event_and_Consequence!AI:AI,"",0,1),""))</f>
        <v/>
      </c>
      <c r="AA217" s="179" t="str">
        <f>IF($C217="","",IF(_xlfn.XLOOKUP($B217,Event_and_Consequence!$CL:$CL,Event_and_Consequence!AJ:AJ,"",0,1)&lt;&gt;"",_xlfn.XLOOKUP($B217,Event_and_Consequence!$CL:$CL,Event_and_Consequence!AJ:AJ,"",0,1),""))</f>
        <v/>
      </c>
      <c r="AB217" s="184"/>
    </row>
    <row r="218" spans="1:28" s="176" customFormat="1" ht="12" x14ac:dyDescent="0.25">
      <c r="A218" s="188"/>
      <c r="B218" s="188">
        <v>216</v>
      </c>
      <c r="C218" s="178" t="str">
        <f>_xlfn.XLOOKUP($B218,Event_and_Consequence!$CL:$CL,Event_and_Consequence!B:B,"",0,1)</f>
        <v/>
      </c>
      <c r="D218" s="179" t="str">
        <f>IF($C218="","",_xlfn.XLOOKUP(C218,Facility_Information!B:B,Facility_Information!O:O,,0,1))</f>
        <v/>
      </c>
      <c r="E218" s="180" t="str">
        <f>IF($C218="","",_xlfn.XLOOKUP($B218,Event_and_Consequence!$CL:$CL,Event_and_Consequence!G:G,"",0,1))</f>
        <v/>
      </c>
      <c r="F218" s="181" t="str">
        <f>IF($C218="","",_xlfn.XLOOKUP($B218,Event_and_Consequence!$CL:$CL,Event_and_Consequence!H:H,"",0,1))</f>
        <v/>
      </c>
      <c r="G218" s="184"/>
      <c r="H218" s="184"/>
      <c r="I218" s="184"/>
      <c r="J218" s="179" t="str">
        <f>IF($C218="","",_xlfn.XLOOKUP($B218,Event_and_Consequence!$CL:$CL,Event_and_Consequence!I:I,"",0,1))</f>
        <v/>
      </c>
      <c r="K218" s="184"/>
      <c r="L218" s="179" t="str">
        <f>IF($C218="","",IF(_xlfn.XLOOKUP($B218,Event_and_Consequence!$CL:$CL,Event_and_Consequence!Y:Y,"",0,1)&lt;&gt;"",_xlfn.XLOOKUP($B218,Event_and_Consequence!$CL:$CL,Event_and_Consequence!Y:Y,"",0,1),""))</f>
        <v/>
      </c>
      <c r="M218" s="179" t="str">
        <f>IF($C218="","",IF(_xlfn.XLOOKUP($B218,Event_and_Consequence!$CL:$CL,Event_and_Consequence!Z:Z,"",0,1)&lt;&gt;"",_xlfn.XLOOKUP($B218,Event_and_Consequence!$CL:$CL,Event_and_Consequence!Z:Z,"",0,1),""))</f>
        <v/>
      </c>
      <c r="N218" s="179" t="str">
        <f>IF($C218="","",IF(_xlfn.XLOOKUP($B218,Event_and_Consequence!$CL:$CL,Event_and_Consequence!AA:AA,"",0,1)&lt;&gt;"",_xlfn.XLOOKUP($B218,Event_and_Consequence!$CL:$CL,Event_and_Consequence!AA:AA,"",0,1),""))</f>
        <v/>
      </c>
      <c r="O218" s="179" t="str">
        <f>IF($C218="","",IF(_xlfn.XLOOKUP($B218,Event_and_Consequence!$CL:$CL,Event_and_Consequence!AB:AB,"",0,1)&lt;&gt;"",_xlfn.XLOOKUP($B218,Event_and_Consequence!$CL:$CL,Event_and_Consequence!AB:AB,"",0,1),""))</f>
        <v/>
      </c>
      <c r="P218" s="184"/>
      <c r="Q218" s="184"/>
      <c r="R218" s="179" t="str">
        <f>IF($C218="","",IF(_xlfn.XLOOKUP($B218,Event_and_Consequence!$CL:$CL,Event_and_Consequence!AC:AC,"",0,1)&lt;&gt;"",_xlfn.XLOOKUP($B218,Event_and_Consequence!$CL:$CL,Event_and_Consequence!AC:AC,"",0,1),""))</f>
        <v/>
      </c>
      <c r="S218" s="179" t="str">
        <f>IF($C218="","",IF(_xlfn.XLOOKUP($B218,Event_and_Consequence!$CL:$CL,Event_and_Consequence!AD:AD,"",0,1)&lt;&gt;"",_xlfn.XLOOKUP($B218,Event_and_Consequence!$CL:$CL,Event_and_Consequence!AD:AD,"",0,1),""))</f>
        <v/>
      </c>
      <c r="T218" s="179" t="str">
        <f>IF($C218="","",IF(_xlfn.XLOOKUP($B218,Event_and_Consequence!$CL:$CL,Event_and_Consequence!AE:AE,"",0,1)&lt;&gt;"",_xlfn.XLOOKUP($B218,Event_and_Consequence!$CL:$CL,Event_and_Consequence!AE:AE,"",0,1),""))</f>
        <v/>
      </c>
      <c r="U218" s="179" t="str">
        <f>IF($C218="","",IF(_xlfn.XLOOKUP($B218,Event_and_Consequence!$CL:$CL,Event_and_Consequence!AF:AF,"",0,1)&lt;&gt;"",_xlfn.XLOOKUP($B218,Event_and_Consequence!$CL:$CL,Event_and_Consequence!AF:AF,"",0,1),""))</f>
        <v/>
      </c>
      <c r="V218" s="184"/>
      <c r="W218" s="184"/>
      <c r="X218" s="179" t="str">
        <f>IF($C218="","",IF(_xlfn.XLOOKUP($B218,Event_and_Consequence!$CL:$CL,Event_and_Consequence!AG:AG,"",0,1)&lt;&gt;"",_xlfn.XLOOKUP($B218,Event_and_Consequence!$CL:$CL,Event_and_Consequence!AG:AG,"",0,1),""))</f>
        <v/>
      </c>
      <c r="Y218" s="179" t="str">
        <f>IF($C218="","",IF(_xlfn.XLOOKUP($B218,Event_and_Consequence!$CL:$CL,Event_and_Consequence!AH:AH,"",0,1)&lt;&gt;"",_xlfn.XLOOKUP($B218,Event_and_Consequence!$CL:$CL,Event_and_Consequence!AH:AH,"",0,1),""))</f>
        <v/>
      </c>
      <c r="Z218" s="179" t="str">
        <f>IF($C218="","",IF(_xlfn.XLOOKUP($B218,Event_and_Consequence!$CL:$CL,Event_and_Consequence!AI:AI,"",0,1)&lt;&gt;"",_xlfn.XLOOKUP($B218,Event_and_Consequence!$CL:$CL,Event_and_Consequence!AI:AI,"",0,1),""))</f>
        <v/>
      </c>
      <c r="AA218" s="179" t="str">
        <f>IF($C218="","",IF(_xlfn.XLOOKUP($B218,Event_and_Consequence!$CL:$CL,Event_and_Consequence!AJ:AJ,"",0,1)&lt;&gt;"",_xlfn.XLOOKUP($B218,Event_and_Consequence!$CL:$CL,Event_and_Consequence!AJ:AJ,"",0,1),""))</f>
        <v/>
      </c>
      <c r="AB218" s="184"/>
    </row>
    <row r="219" spans="1:28" s="176" customFormat="1" ht="12" x14ac:dyDescent="0.25">
      <c r="A219" s="188"/>
      <c r="B219" s="188">
        <v>217</v>
      </c>
      <c r="C219" s="178" t="str">
        <f>_xlfn.XLOOKUP($B219,Event_and_Consequence!$CL:$CL,Event_and_Consequence!B:B,"",0,1)</f>
        <v/>
      </c>
      <c r="D219" s="179" t="str">
        <f>IF($C219="","",_xlfn.XLOOKUP(C219,Facility_Information!B:B,Facility_Information!O:O,,0,1))</f>
        <v/>
      </c>
      <c r="E219" s="180" t="str">
        <f>IF($C219="","",_xlfn.XLOOKUP($B219,Event_and_Consequence!$CL:$CL,Event_and_Consequence!G:G,"",0,1))</f>
        <v/>
      </c>
      <c r="F219" s="181" t="str">
        <f>IF($C219="","",_xlfn.XLOOKUP($B219,Event_and_Consequence!$CL:$CL,Event_and_Consequence!H:H,"",0,1))</f>
        <v/>
      </c>
      <c r="G219" s="184"/>
      <c r="H219" s="184"/>
      <c r="I219" s="184"/>
      <c r="J219" s="179" t="str">
        <f>IF($C219="","",_xlfn.XLOOKUP($B219,Event_and_Consequence!$CL:$CL,Event_and_Consequence!I:I,"",0,1))</f>
        <v/>
      </c>
      <c r="K219" s="184"/>
      <c r="L219" s="179" t="str">
        <f>IF($C219="","",IF(_xlfn.XLOOKUP($B219,Event_and_Consequence!$CL:$CL,Event_and_Consequence!Y:Y,"",0,1)&lt;&gt;"",_xlfn.XLOOKUP($B219,Event_and_Consequence!$CL:$CL,Event_and_Consequence!Y:Y,"",0,1),""))</f>
        <v/>
      </c>
      <c r="M219" s="179" t="str">
        <f>IF($C219="","",IF(_xlfn.XLOOKUP($B219,Event_and_Consequence!$CL:$CL,Event_and_Consequence!Z:Z,"",0,1)&lt;&gt;"",_xlfn.XLOOKUP($B219,Event_and_Consequence!$CL:$CL,Event_and_Consequence!Z:Z,"",0,1),""))</f>
        <v/>
      </c>
      <c r="N219" s="179" t="str">
        <f>IF($C219="","",IF(_xlfn.XLOOKUP($B219,Event_and_Consequence!$CL:$CL,Event_and_Consequence!AA:AA,"",0,1)&lt;&gt;"",_xlfn.XLOOKUP($B219,Event_and_Consequence!$CL:$CL,Event_and_Consequence!AA:AA,"",0,1),""))</f>
        <v/>
      </c>
      <c r="O219" s="179" t="str">
        <f>IF($C219="","",IF(_xlfn.XLOOKUP($B219,Event_and_Consequence!$CL:$CL,Event_and_Consequence!AB:AB,"",0,1)&lt;&gt;"",_xlfn.XLOOKUP($B219,Event_and_Consequence!$CL:$CL,Event_and_Consequence!AB:AB,"",0,1),""))</f>
        <v/>
      </c>
      <c r="P219" s="184"/>
      <c r="Q219" s="184"/>
      <c r="R219" s="179" t="str">
        <f>IF($C219="","",IF(_xlfn.XLOOKUP($B219,Event_and_Consequence!$CL:$CL,Event_and_Consequence!AC:AC,"",0,1)&lt;&gt;"",_xlfn.XLOOKUP($B219,Event_and_Consequence!$CL:$CL,Event_and_Consequence!AC:AC,"",0,1),""))</f>
        <v/>
      </c>
      <c r="S219" s="179" t="str">
        <f>IF($C219="","",IF(_xlfn.XLOOKUP($B219,Event_and_Consequence!$CL:$CL,Event_and_Consequence!AD:AD,"",0,1)&lt;&gt;"",_xlfn.XLOOKUP($B219,Event_and_Consequence!$CL:$CL,Event_and_Consequence!AD:AD,"",0,1),""))</f>
        <v/>
      </c>
      <c r="T219" s="179" t="str">
        <f>IF($C219="","",IF(_xlfn.XLOOKUP($B219,Event_and_Consequence!$CL:$CL,Event_and_Consequence!AE:AE,"",0,1)&lt;&gt;"",_xlfn.XLOOKUP($B219,Event_and_Consequence!$CL:$CL,Event_and_Consequence!AE:AE,"",0,1),""))</f>
        <v/>
      </c>
      <c r="U219" s="179" t="str">
        <f>IF($C219="","",IF(_xlfn.XLOOKUP($B219,Event_and_Consequence!$CL:$CL,Event_and_Consequence!AF:AF,"",0,1)&lt;&gt;"",_xlfn.XLOOKUP($B219,Event_and_Consequence!$CL:$CL,Event_and_Consequence!AF:AF,"",0,1),""))</f>
        <v/>
      </c>
      <c r="V219" s="184"/>
      <c r="W219" s="184"/>
      <c r="X219" s="179" t="str">
        <f>IF($C219="","",IF(_xlfn.XLOOKUP($B219,Event_and_Consequence!$CL:$CL,Event_and_Consequence!AG:AG,"",0,1)&lt;&gt;"",_xlfn.XLOOKUP($B219,Event_and_Consequence!$CL:$CL,Event_and_Consequence!AG:AG,"",0,1),""))</f>
        <v/>
      </c>
      <c r="Y219" s="179" t="str">
        <f>IF($C219="","",IF(_xlfn.XLOOKUP($B219,Event_and_Consequence!$CL:$CL,Event_and_Consequence!AH:AH,"",0,1)&lt;&gt;"",_xlfn.XLOOKUP($B219,Event_and_Consequence!$CL:$CL,Event_and_Consequence!AH:AH,"",0,1),""))</f>
        <v/>
      </c>
      <c r="Z219" s="179" t="str">
        <f>IF($C219="","",IF(_xlfn.XLOOKUP($B219,Event_and_Consequence!$CL:$CL,Event_and_Consequence!AI:AI,"",0,1)&lt;&gt;"",_xlfn.XLOOKUP($B219,Event_and_Consequence!$CL:$CL,Event_and_Consequence!AI:AI,"",0,1),""))</f>
        <v/>
      </c>
      <c r="AA219" s="179" t="str">
        <f>IF($C219="","",IF(_xlfn.XLOOKUP($B219,Event_and_Consequence!$CL:$CL,Event_and_Consequence!AJ:AJ,"",0,1)&lt;&gt;"",_xlfn.XLOOKUP($B219,Event_and_Consequence!$CL:$CL,Event_and_Consequence!AJ:AJ,"",0,1),""))</f>
        <v/>
      </c>
      <c r="AB219" s="184"/>
    </row>
    <row r="220" spans="1:28" s="176" customFormat="1" ht="12" x14ac:dyDescent="0.25">
      <c r="A220" s="188"/>
      <c r="B220" s="188">
        <v>218</v>
      </c>
      <c r="C220" s="178" t="str">
        <f>_xlfn.XLOOKUP($B220,Event_and_Consequence!$CL:$CL,Event_and_Consequence!B:B,"",0,1)</f>
        <v/>
      </c>
      <c r="D220" s="179" t="str">
        <f>IF($C220="","",_xlfn.XLOOKUP(C220,Facility_Information!B:B,Facility_Information!O:O,,0,1))</f>
        <v/>
      </c>
      <c r="E220" s="180" t="str">
        <f>IF($C220="","",_xlfn.XLOOKUP($B220,Event_and_Consequence!$CL:$CL,Event_and_Consequence!G:G,"",0,1))</f>
        <v/>
      </c>
      <c r="F220" s="181" t="str">
        <f>IF($C220="","",_xlfn.XLOOKUP($B220,Event_and_Consequence!$CL:$CL,Event_and_Consequence!H:H,"",0,1))</f>
        <v/>
      </c>
      <c r="G220" s="184"/>
      <c r="H220" s="184"/>
      <c r="I220" s="184"/>
      <c r="J220" s="179" t="str">
        <f>IF($C220="","",_xlfn.XLOOKUP($B220,Event_and_Consequence!$CL:$CL,Event_and_Consequence!I:I,"",0,1))</f>
        <v/>
      </c>
      <c r="K220" s="184"/>
      <c r="L220" s="179" t="str">
        <f>IF($C220="","",IF(_xlfn.XLOOKUP($B220,Event_and_Consequence!$CL:$CL,Event_and_Consequence!Y:Y,"",0,1)&lt;&gt;"",_xlfn.XLOOKUP($B220,Event_and_Consequence!$CL:$CL,Event_and_Consequence!Y:Y,"",0,1),""))</f>
        <v/>
      </c>
      <c r="M220" s="179" t="str">
        <f>IF($C220="","",IF(_xlfn.XLOOKUP($B220,Event_and_Consequence!$CL:$CL,Event_and_Consequence!Z:Z,"",0,1)&lt;&gt;"",_xlfn.XLOOKUP($B220,Event_and_Consequence!$CL:$CL,Event_and_Consequence!Z:Z,"",0,1),""))</f>
        <v/>
      </c>
      <c r="N220" s="179" t="str">
        <f>IF($C220="","",IF(_xlfn.XLOOKUP($B220,Event_and_Consequence!$CL:$CL,Event_and_Consequence!AA:AA,"",0,1)&lt;&gt;"",_xlfn.XLOOKUP($B220,Event_and_Consequence!$CL:$CL,Event_and_Consequence!AA:AA,"",0,1),""))</f>
        <v/>
      </c>
      <c r="O220" s="179" t="str">
        <f>IF($C220="","",IF(_xlfn.XLOOKUP($B220,Event_and_Consequence!$CL:$CL,Event_and_Consequence!AB:AB,"",0,1)&lt;&gt;"",_xlfn.XLOOKUP($B220,Event_and_Consequence!$CL:$CL,Event_and_Consequence!AB:AB,"",0,1),""))</f>
        <v/>
      </c>
      <c r="P220" s="184"/>
      <c r="Q220" s="184"/>
      <c r="R220" s="179" t="str">
        <f>IF($C220="","",IF(_xlfn.XLOOKUP($B220,Event_and_Consequence!$CL:$CL,Event_and_Consequence!AC:AC,"",0,1)&lt;&gt;"",_xlfn.XLOOKUP($B220,Event_and_Consequence!$CL:$CL,Event_and_Consequence!AC:AC,"",0,1),""))</f>
        <v/>
      </c>
      <c r="S220" s="179" t="str">
        <f>IF($C220="","",IF(_xlfn.XLOOKUP($B220,Event_and_Consequence!$CL:$CL,Event_and_Consequence!AD:AD,"",0,1)&lt;&gt;"",_xlfn.XLOOKUP($B220,Event_and_Consequence!$CL:$CL,Event_and_Consequence!AD:AD,"",0,1),""))</f>
        <v/>
      </c>
      <c r="T220" s="179" t="str">
        <f>IF($C220="","",IF(_xlfn.XLOOKUP($B220,Event_and_Consequence!$CL:$CL,Event_and_Consequence!AE:AE,"",0,1)&lt;&gt;"",_xlfn.XLOOKUP($B220,Event_and_Consequence!$CL:$CL,Event_and_Consequence!AE:AE,"",0,1),""))</f>
        <v/>
      </c>
      <c r="U220" s="179" t="str">
        <f>IF($C220="","",IF(_xlfn.XLOOKUP($B220,Event_and_Consequence!$CL:$CL,Event_and_Consequence!AF:AF,"",0,1)&lt;&gt;"",_xlfn.XLOOKUP($B220,Event_and_Consequence!$CL:$CL,Event_and_Consequence!AF:AF,"",0,1),""))</f>
        <v/>
      </c>
      <c r="V220" s="184"/>
      <c r="W220" s="184"/>
      <c r="X220" s="179" t="str">
        <f>IF($C220="","",IF(_xlfn.XLOOKUP($B220,Event_and_Consequence!$CL:$CL,Event_and_Consequence!AG:AG,"",0,1)&lt;&gt;"",_xlfn.XLOOKUP($B220,Event_and_Consequence!$CL:$CL,Event_and_Consequence!AG:AG,"",0,1),""))</f>
        <v/>
      </c>
      <c r="Y220" s="179" t="str">
        <f>IF($C220="","",IF(_xlfn.XLOOKUP($B220,Event_and_Consequence!$CL:$CL,Event_and_Consequence!AH:AH,"",0,1)&lt;&gt;"",_xlfn.XLOOKUP($B220,Event_and_Consequence!$CL:$CL,Event_and_Consequence!AH:AH,"",0,1),""))</f>
        <v/>
      </c>
      <c r="Z220" s="179" t="str">
        <f>IF($C220="","",IF(_xlfn.XLOOKUP($B220,Event_and_Consequence!$CL:$CL,Event_and_Consequence!AI:AI,"",0,1)&lt;&gt;"",_xlfn.XLOOKUP($B220,Event_and_Consequence!$CL:$CL,Event_and_Consequence!AI:AI,"",0,1),""))</f>
        <v/>
      </c>
      <c r="AA220" s="179" t="str">
        <f>IF($C220="","",IF(_xlfn.XLOOKUP($B220,Event_and_Consequence!$CL:$CL,Event_and_Consequence!AJ:AJ,"",0,1)&lt;&gt;"",_xlfn.XLOOKUP($B220,Event_and_Consequence!$CL:$CL,Event_and_Consequence!AJ:AJ,"",0,1),""))</f>
        <v/>
      </c>
      <c r="AB220" s="184"/>
    </row>
    <row r="221" spans="1:28" s="176" customFormat="1" ht="12" x14ac:dyDescent="0.25">
      <c r="A221" s="188"/>
      <c r="B221" s="188">
        <v>219</v>
      </c>
      <c r="C221" s="178" t="str">
        <f>_xlfn.XLOOKUP($B221,Event_and_Consequence!$CL:$CL,Event_and_Consequence!B:B,"",0,1)</f>
        <v/>
      </c>
      <c r="D221" s="179" t="str">
        <f>IF($C221="","",_xlfn.XLOOKUP(C221,Facility_Information!B:B,Facility_Information!O:O,,0,1))</f>
        <v/>
      </c>
      <c r="E221" s="180" t="str">
        <f>IF($C221="","",_xlfn.XLOOKUP($B221,Event_and_Consequence!$CL:$CL,Event_and_Consequence!G:G,"",0,1))</f>
        <v/>
      </c>
      <c r="F221" s="181" t="str">
        <f>IF($C221="","",_xlfn.XLOOKUP($B221,Event_and_Consequence!$CL:$CL,Event_and_Consequence!H:H,"",0,1))</f>
        <v/>
      </c>
      <c r="G221" s="184"/>
      <c r="H221" s="184"/>
      <c r="I221" s="184"/>
      <c r="J221" s="179" t="str">
        <f>IF($C221="","",_xlfn.XLOOKUP($B221,Event_and_Consequence!$CL:$CL,Event_and_Consequence!I:I,"",0,1))</f>
        <v/>
      </c>
      <c r="K221" s="184"/>
      <c r="L221" s="179" t="str">
        <f>IF($C221="","",IF(_xlfn.XLOOKUP($B221,Event_and_Consequence!$CL:$CL,Event_and_Consequence!Y:Y,"",0,1)&lt;&gt;"",_xlfn.XLOOKUP($B221,Event_and_Consequence!$CL:$CL,Event_and_Consequence!Y:Y,"",0,1),""))</f>
        <v/>
      </c>
      <c r="M221" s="179" t="str">
        <f>IF($C221="","",IF(_xlfn.XLOOKUP($B221,Event_and_Consequence!$CL:$CL,Event_and_Consequence!Z:Z,"",0,1)&lt;&gt;"",_xlfn.XLOOKUP($B221,Event_and_Consequence!$CL:$CL,Event_and_Consequence!Z:Z,"",0,1),""))</f>
        <v/>
      </c>
      <c r="N221" s="179" t="str">
        <f>IF($C221="","",IF(_xlfn.XLOOKUP($B221,Event_and_Consequence!$CL:$CL,Event_and_Consequence!AA:AA,"",0,1)&lt;&gt;"",_xlfn.XLOOKUP($B221,Event_and_Consequence!$CL:$CL,Event_and_Consequence!AA:AA,"",0,1),""))</f>
        <v/>
      </c>
      <c r="O221" s="179" t="str">
        <f>IF($C221="","",IF(_xlfn.XLOOKUP($B221,Event_and_Consequence!$CL:$CL,Event_and_Consequence!AB:AB,"",0,1)&lt;&gt;"",_xlfn.XLOOKUP($B221,Event_and_Consequence!$CL:$CL,Event_and_Consequence!AB:AB,"",0,1),""))</f>
        <v/>
      </c>
      <c r="P221" s="184"/>
      <c r="Q221" s="184"/>
      <c r="R221" s="179" t="str">
        <f>IF($C221="","",IF(_xlfn.XLOOKUP($B221,Event_and_Consequence!$CL:$CL,Event_and_Consequence!AC:AC,"",0,1)&lt;&gt;"",_xlfn.XLOOKUP($B221,Event_and_Consequence!$CL:$CL,Event_and_Consequence!AC:AC,"",0,1),""))</f>
        <v/>
      </c>
      <c r="S221" s="179" t="str">
        <f>IF($C221="","",IF(_xlfn.XLOOKUP($B221,Event_and_Consequence!$CL:$CL,Event_and_Consequence!AD:AD,"",0,1)&lt;&gt;"",_xlfn.XLOOKUP($B221,Event_and_Consequence!$CL:$CL,Event_and_Consequence!AD:AD,"",0,1),""))</f>
        <v/>
      </c>
      <c r="T221" s="179" t="str">
        <f>IF($C221="","",IF(_xlfn.XLOOKUP($B221,Event_and_Consequence!$CL:$CL,Event_and_Consequence!AE:AE,"",0,1)&lt;&gt;"",_xlfn.XLOOKUP($B221,Event_and_Consequence!$CL:$CL,Event_and_Consequence!AE:AE,"",0,1),""))</f>
        <v/>
      </c>
      <c r="U221" s="179" t="str">
        <f>IF($C221="","",IF(_xlfn.XLOOKUP($B221,Event_and_Consequence!$CL:$CL,Event_and_Consequence!AF:AF,"",0,1)&lt;&gt;"",_xlfn.XLOOKUP($B221,Event_and_Consequence!$CL:$CL,Event_and_Consequence!AF:AF,"",0,1),""))</f>
        <v/>
      </c>
      <c r="V221" s="184"/>
      <c r="W221" s="184"/>
      <c r="X221" s="179" t="str">
        <f>IF($C221="","",IF(_xlfn.XLOOKUP($B221,Event_and_Consequence!$CL:$CL,Event_and_Consequence!AG:AG,"",0,1)&lt;&gt;"",_xlfn.XLOOKUP($B221,Event_and_Consequence!$CL:$CL,Event_and_Consequence!AG:AG,"",0,1),""))</f>
        <v/>
      </c>
      <c r="Y221" s="179" t="str">
        <f>IF($C221="","",IF(_xlfn.XLOOKUP($B221,Event_and_Consequence!$CL:$CL,Event_and_Consequence!AH:AH,"",0,1)&lt;&gt;"",_xlfn.XLOOKUP($B221,Event_and_Consequence!$CL:$CL,Event_and_Consequence!AH:AH,"",0,1),""))</f>
        <v/>
      </c>
      <c r="Z221" s="179" t="str">
        <f>IF($C221="","",IF(_xlfn.XLOOKUP($B221,Event_and_Consequence!$CL:$CL,Event_and_Consequence!AI:AI,"",0,1)&lt;&gt;"",_xlfn.XLOOKUP($B221,Event_and_Consequence!$CL:$CL,Event_and_Consequence!AI:AI,"",0,1),""))</f>
        <v/>
      </c>
      <c r="AA221" s="179" t="str">
        <f>IF($C221="","",IF(_xlfn.XLOOKUP($B221,Event_and_Consequence!$CL:$CL,Event_and_Consequence!AJ:AJ,"",0,1)&lt;&gt;"",_xlfn.XLOOKUP($B221,Event_and_Consequence!$CL:$CL,Event_and_Consequence!AJ:AJ,"",0,1),""))</f>
        <v/>
      </c>
      <c r="AB221" s="184"/>
    </row>
    <row r="222" spans="1:28" s="176" customFormat="1" ht="12" x14ac:dyDescent="0.25">
      <c r="A222" s="188"/>
      <c r="B222" s="188">
        <v>220</v>
      </c>
      <c r="C222" s="178" t="str">
        <f>_xlfn.XLOOKUP($B222,Event_and_Consequence!$CL:$CL,Event_and_Consequence!B:B,"",0,1)</f>
        <v/>
      </c>
      <c r="D222" s="179" t="str">
        <f>IF($C222="","",_xlfn.XLOOKUP(C222,Facility_Information!B:B,Facility_Information!O:O,,0,1))</f>
        <v/>
      </c>
      <c r="E222" s="180" t="str">
        <f>IF($C222="","",_xlfn.XLOOKUP($B222,Event_and_Consequence!$CL:$CL,Event_and_Consequence!G:G,"",0,1))</f>
        <v/>
      </c>
      <c r="F222" s="181" t="str">
        <f>IF($C222="","",_xlfn.XLOOKUP($B222,Event_and_Consequence!$CL:$CL,Event_and_Consequence!H:H,"",0,1))</f>
        <v/>
      </c>
      <c r="G222" s="184"/>
      <c r="H222" s="184"/>
      <c r="I222" s="184"/>
      <c r="J222" s="179" t="str">
        <f>IF($C222="","",_xlfn.XLOOKUP($B222,Event_and_Consequence!$CL:$CL,Event_and_Consequence!I:I,"",0,1))</f>
        <v/>
      </c>
      <c r="K222" s="184"/>
      <c r="L222" s="179" t="str">
        <f>IF($C222="","",IF(_xlfn.XLOOKUP($B222,Event_and_Consequence!$CL:$CL,Event_and_Consequence!Y:Y,"",0,1)&lt;&gt;"",_xlfn.XLOOKUP($B222,Event_and_Consequence!$CL:$CL,Event_and_Consequence!Y:Y,"",0,1),""))</f>
        <v/>
      </c>
      <c r="M222" s="179" t="str">
        <f>IF($C222="","",IF(_xlfn.XLOOKUP($B222,Event_and_Consequence!$CL:$CL,Event_and_Consequence!Z:Z,"",0,1)&lt;&gt;"",_xlfn.XLOOKUP($B222,Event_and_Consequence!$CL:$CL,Event_and_Consequence!Z:Z,"",0,1),""))</f>
        <v/>
      </c>
      <c r="N222" s="179" t="str">
        <f>IF($C222="","",IF(_xlfn.XLOOKUP($B222,Event_and_Consequence!$CL:$CL,Event_and_Consequence!AA:AA,"",0,1)&lt;&gt;"",_xlfn.XLOOKUP($B222,Event_and_Consequence!$CL:$CL,Event_and_Consequence!AA:AA,"",0,1),""))</f>
        <v/>
      </c>
      <c r="O222" s="179" t="str">
        <f>IF($C222="","",IF(_xlfn.XLOOKUP($B222,Event_and_Consequence!$CL:$CL,Event_and_Consequence!AB:AB,"",0,1)&lt;&gt;"",_xlfn.XLOOKUP($B222,Event_and_Consequence!$CL:$CL,Event_and_Consequence!AB:AB,"",0,1),""))</f>
        <v/>
      </c>
      <c r="P222" s="184"/>
      <c r="Q222" s="184"/>
      <c r="R222" s="179" t="str">
        <f>IF($C222="","",IF(_xlfn.XLOOKUP($B222,Event_and_Consequence!$CL:$CL,Event_and_Consequence!AC:AC,"",0,1)&lt;&gt;"",_xlfn.XLOOKUP($B222,Event_and_Consequence!$CL:$CL,Event_and_Consequence!AC:AC,"",0,1),""))</f>
        <v/>
      </c>
      <c r="S222" s="179" t="str">
        <f>IF($C222="","",IF(_xlfn.XLOOKUP($B222,Event_and_Consequence!$CL:$CL,Event_and_Consequence!AD:AD,"",0,1)&lt;&gt;"",_xlfn.XLOOKUP($B222,Event_and_Consequence!$CL:$CL,Event_and_Consequence!AD:AD,"",0,1),""))</f>
        <v/>
      </c>
      <c r="T222" s="179" t="str">
        <f>IF($C222="","",IF(_xlfn.XLOOKUP($B222,Event_and_Consequence!$CL:$CL,Event_and_Consequence!AE:AE,"",0,1)&lt;&gt;"",_xlfn.XLOOKUP($B222,Event_and_Consequence!$CL:$CL,Event_and_Consequence!AE:AE,"",0,1),""))</f>
        <v/>
      </c>
      <c r="U222" s="179" t="str">
        <f>IF($C222="","",IF(_xlfn.XLOOKUP($B222,Event_and_Consequence!$CL:$CL,Event_and_Consequence!AF:AF,"",0,1)&lt;&gt;"",_xlfn.XLOOKUP($B222,Event_and_Consequence!$CL:$CL,Event_and_Consequence!AF:AF,"",0,1),""))</f>
        <v/>
      </c>
      <c r="V222" s="184"/>
      <c r="W222" s="184"/>
      <c r="X222" s="179" t="str">
        <f>IF($C222="","",IF(_xlfn.XLOOKUP($B222,Event_and_Consequence!$CL:$CL,Event_and_Consequence!AG:AG,"",0,1)&lt;&gt;"",_xlfn.XLOOKUP($B222,Event_and_Consequence!$CL:$CL,Event_and_Consequence!AG:AG,"",0,1),""))</f>
        <v/>
      </c>
      <c r="Y222" s="179" t="str">
        <f>IF($C222="","",IF(_xlfn.XLOOKUP($B222,Event_and_Consequence!$CL:$CL,Event_and_Consequence!AH:AH,"",0,1)&lt;&gt;"",_xlfn.XLOOKUP($B222,Event_and_Consequence!$CL:$CL,Event_and_Consequence!AH:AH,"",0,1),""))</f>
        <v/>
      </c>
      <c r="Z222" s="179" t="str">
        <f>IF($C222="","",IF(_xlfn.XLOOKUP($B222,Event_and_Consequence!$CL:$CL,Event_and_Consequence!AI:AI,"",0,1)&lt;&gt;"",_xlfn.XLOOKUP($B222,Event_and_Consequence!$CL:$CL,Event_and_Consequence!AI:AI,"",0,1),""))</f>
        <v/>
      </c>
      <c r="AA222" s="179" t="str">
        <f>IF($C222="","",IF(_xlfn.XLOOKUP($B222,Event_and_Consequence!$CL:$CL,Event_and_Consequence!AJ:AJ,"",0,1)&lt;&gt;"",_xlfn.XLOOKUP($B222,Event_and_Consequence!$CL:$CL,Event_and_Consequence!AJ:AJ,"",0,1),""))</f>
        <v/>
      </c>
      <c r="AB222" s="184"/>
    </row>
    <row r="223" spans="1:28" s="176" customFormat="1" ht="12" x14ac:dyDescent="0.25">
      <c r="A223" s="188"/>
      <c r="B223" s="188">
        <v>221</v>
      </c>
      <c r="C223" s="178" t="str">
        <f>_xlfn.XLOOKUP($B223,Event_and_Consequence!$CL:$CL,Event_and_Consequence!B:B,"",0,1)</f>
        <v/>
      </c>
      <c r="D223" s="179" t="str">
        <f>IF($C223="","",_xlfn.XLOOKUP(C223,Facility_Information!B:B,Facility_Information!O:O,,0,1))</f>
        <v/>
      </c>
      <c r="E223" s="180" t="str">
        <f>IF($C223="","",_xlfn.XLOOKUP($B223,Event_and_Consequence!$CL:$CL,Event_and_Consequence!G:G,"",0,1))</f>
        <v/>
      </c>
      <c r="F223" s="181" t="str">
        <f>IF($C223="","",_xlfn.XLOOKUP($B223,Event_and_Consequence!$CL:$CL,Event_and_Consequence!H:H,"",0,1))</f>
        <v/>
      </c>
      <c r="G223" s="184"/>
      <c r="H223" s="184"/>
      <c r="I223" s="184"/>
      <c r="J223" s="179" t="str">
        <f>IF($C223="","",_xlfn.XLOOKUP($B223,Event_and_Consequence!$CL:$CL,Event_and_Consequence!I:I,"",0,1))</f>
        <v/>
      </c>
      <c r="K223" s="184"/>
      <c r="L223" s="179" t="str">
        <f>IF($C223="","",IF(_xlfn.XLOOKUP($B223,Event_and_Consequence!$CL:$CL,Event_and_Consequence!Y:Y,"",0,1)&lt;&gt;"",_xlfn.XLOOKUP($B223,Event_and_Consequence!$CL:$CL,Event_and_Consequence!Y:Y,"",0,1),""))</f>
        <v/>
      </c>
      <c r="M223" s="179" t="str">
        <f>IF($C223="","",IF(_xlfn.XLOOKUP($B223,Event_and_Consequence!$CL:$CL,Event_and_Consequence!Z:Z,"",0,1)&lt;&gt;"",_xlfn.XLOOKUP($B223,Event_and_Consequence!$CL:$CL,Event_and_Consequence!Z:Z,"",0,1),""))</f>
        <v/>
      </c>
      <c r="N223" s="179" t="str">
        <f>IF($C223="","",IF(_xlfn.XLOOKUP($B223,Event_and_Consequence!$CL:$CL,Event_and_Consequence!AA:AA,"",0,1)&lt;&gt;"",_xlfn.XLOOKUP($B223,Event_and_Consequence!$CL:$CL,Event_and_Consequence!AA:AA,"",0,1),""))</f>
        <v/>
      </c>
      <c r="O223" s="179" t="str">
        <f>IF($C223="","",IF(_xlfn.XLOOKUP($B223,Event_and_Consequence!$CL:$CL,Event_and_Consequence!AB:AB,"",0,1)&lt;&gt;"",_xlfn.XLOOKUP($B223,Event_and_Consequence!$CL:$CL,Event_and_Consequence!AB:AB,"",0,1),""))</f>
        <v/>
      </c>
      <c r="P223" s="184"/>
      <c r="Q223" s="184"/>
      <c r="R223" s="179" t="str">
        <f>IF($C223="","",IF(_xlfn.XLOOKUP($B223,Event_and_Consequence!$CL:$CL,Event_and_Consequence!AC:AC,"",0,1)&lt;&gt;"",_xlfn.XLOOKUP($B223,Event_and_Consequence!$CL:$CL,Event_and_Consequence!AC:AC,"",0,1),""))</f>
        <v/>
      </c>
      <c r="S223" s="179" t="str">
        <f>IF($C223="","",IF(_xlfn.XLOOKUP($B223,Event_and_Consequence!$CL:$CL,Event_and_Consequence!AD:AD,"",0,1)&lt;&gt;"",_xlfn.XLOOKUP($B223,Event_and_Consequence!$CL:$CL,Event_and_Consequence!AD:AD,"",0,1),""))</f>
        <v/>
      </c>
      <c r="T223" s="179" t="str">
        <f>IF($C223="","",IF(_xlfn.XLOOKUP($B223,Event_and_Consequence!$CL:$CL,Event_and_Consequence!AE:AE,"",0,1)&lt;&gt;"",_xlfn.XLOOKUP($B223,Event_and_Consequence!$CL:$CL,Event_and_Consequence!AE:AE,"",0,1),""))</f>
        <v/>
      </c>
      <c r="U223" s="179" t="str">
        <f>IF($C223="","",IF(_xlfn.XLOOKUP($B223,Event_and_Consequence!$CL:$CL,Event_and_Consequence!AF:AF,"",0,1)&lt;&gt;"",_xlfn.XLOOKUP($B223,Event_and_Consequence!$CL:$CL,Event_and_Consequence!AF:AF,"",0,1),""))</f>
        <v/>
      </c>
      <c r="V223" s="184"/>
      <c r="W223" s="184"/>
      <c r="X223" s="179" t="str">
        <f>IF($C223="","",IF(_xlfn.XLOOKUP($B223,Event_and_Consequence!$CL:$CL,Event_and_Consequence!AG:AG,"",0,1)&lt;&gt;"",_xlfn.XLOOKUP($B223,Event_and_Consequence!$CL:$CL,Event_and_Consequence!AG:AG,"",0,1),""))</f>
        <v/>
      </c>
      <c r="Y223" s="179" t="str">
        <f>IF($C223="","",IF(_xlfn.XLOOKUP($B223,Event_and_Consequence!$CL:$CL,Event_and_Consequence!AH:AH,"",0,1)&lt;&gt;"",_xlfn.XLOOKUP($B223,Event_and_Consequence!$CL:$CL,Event_and_Consequence!AH:AH,"",0,1),""))</f>
        <v/>
      </c>
      <c r="Z223" s="179" t="str">
        <f>IF($C223="","",IF(_xlfn.XLOOKUP($B223,Event_and_Consequence!$CL:$CL,Event_and_Consequence!AI:AI,"",0,1)&lt;&gt;"",_xlfn.XLOOKUP($B223,Event_and_Consequence!$CL:$CL,Event_and_Consequence!AI:AI,"",0,1),""))</f>
        <v/>
      </c>
      <c r="AA223" s="179" t="str">
        <f>IF($C223="","",IF(_xlfn.XLOOKUP($B223,Event_and_Consequence!$CL:$CL,Event_and_Consequence!AJ:AJ,"",0,1)&lt;&gt;"",_xlfn.XLOOKUP($B223,Event_and_Consequence!$CL:$CL,Event_and_Consequence!AJ:AJ,"",0,1),""))</f>
        <v/>
      </c>
      <c r="AB223" s="184"/>
    </row>
    <row r="224" spans="1:28" s="176" customFormat="1" ht="12" x14ac:dyDescent="0.25">
      <c r="A224" s="188"/>
      <c r="B224" s="188">
        <v>222</v>
      </c>
      <c r="C224" s="178" t="str">
        <f>_xlfn.XLOOKUP($B224,Event_and_Consequence!$CL:$CL,Event_and_Consequence!B:B,"",0,1)</f>
        <v/>
      </c>
      <c r="D224" s="179" t="str">
        <f>IF($C224="","",_xlfn.XLOOKUP(C224,Facility_Information!B:B,Facility_Information!O:O,,0,1))</f>
        <v/>
      </c>
      <c r="E224" s="180" t="str">
        <f>IF($C224="","",_xlfn.XLOOKUP($B224,Event_and_Consequence!$CL:$CL,Event_and_Consequence!G:G,"",0,1))</f>
        <v/>
      </c>
      <c r="F224" s="181" t="str">
        <f>IF($C224="","",_xlfn.XLOOKUP($B224,Event_and_Consequence!$CL:$CL,Event_and_Consequence!H:H,"",0,1))</f>
        <v/>
      </c>
      <c r="G224" s="184"/>
      <c r="H224" s="184"/>
      <c r="I224" s="184"/>
      <c r="J224" s="179" t="str">
        <f>IF($C224="","",_xlfn.XLOOKUP($B224,Event_and_Consequence!$CL:$CL,Event_and_Consequence!I:I,"",0,1))</f>
        <v/>
      </c>
      <c r="K224" s="184"/>
      <c r="L224" s="179" t="str">
        <f>IF($C224="","",IF(_xlfn.XLOOKUP($B224,Event_and_Consequence!$CL:$CL,Event_and_Consequence!Y:Y,"",0,1)&lt;&gt;"",_xlfn.XLOOKUP($B224,Event_and_Consequence!$CL:$CL,Event_and_Consequence!Y:Y,"",0,1),""))</f>
        <v/>
      </c>
      <c r="M224" s="179" t="str">
        <f>IF($C224="","",IF(_xlfn.XLOOKUP($B224,Event_and_Consequence!$CL:$CL,Event_and_Consequence!Z:Z,"",0,1)&lt;&gt;"",_xlfn.XLOOKUP($B224,Event_and_Consequence!$CL:$CL,Event_and_Consequence!Z:Z,"",0,1),""))</f>
        <v/>
      </c>
      <c r="N224" s="179" t="str">
        <f>IF($C224="","",IF(_xlfn.XLOOKUP($B224,Event_and_Consequence!$CL:$CL,Event_and_Consequence!AA:AA,"",0,1)&lt;&gt;"",_xlfn.XLOOKUP($B224,Event_and_Consequence!$CL:$CL,Event_and_Consequence!AA:AA,"",0,1),""))</f>
        <v/>
      </c>
      <c r="O224" s="179" t="str">
        <f>IF($C224="","",IF(_xlfn.XLOOKUP($B224,Event_and_Consequence!$CL:$CL,Event_and_Consequence!AB:AB,"",0,1)&lt;&gt;"",_xlfn.XLOOKUP($B224,Event_and_Consequence!$CL:$CL,Event_and_Consequence!AB:AB,"",0,1),""))</f>
        <v/>
      </c>
      <c r="P224" s="184"/>
      <c r="Q224" s="184"/>
      <c r="R224" s="179" t="str">
        <f>IF($C224="","",IF(_xlfn.XLOOKUP($B224,Event_and_Consequence!$CL:$CL,Event_and_Consequence!AC:AC,"",0,1)&lt;&gt;"",_xlfn.XLOOKUP($B224,Event_and_Consequence!$CL:$CL,Event_and_Consequence!AC:AC,"",0,1),""))</f>
        <v/>
      </c>
      <c r="S224" s="179" t="str">
        <f>IF($C224="","",IF(_xlfn.XLOOKUP($B224,Event_and_Consequence!$CL:$CL,Event_and_Consequence!AD:AD,"",0,1)&lt;&gt;"",_xlfn.XLOOKUP($B224,Event_and_Consequence!$CL:$CL,Event_and_Consequence!AD:AD,"",0,1),""))</f>
        <v/>
      </c>
      <c r="T224" s="179" t="str">
        <f>IF($C224="","",IF(_xlfn.XLOOKUP($B224,Event_and_Consequence!$CL:$CL,Event_and_Consequence!AE:AE,"",0,1)&lt;&gt;"",_xlfn.XLOOKUP($B224,Event_and_Consequence!$CL:$CL,Event_and_Consequence!AE:AE,"",0,1),""))</f>
        <v/>
      </c>
      <c r="U224" s="179" t="str">
        <f>IF($C224="","",IF(_xlfn.XLOOKUP($B224,Event_and_Consequence!$CL:$CL,Event_and_Consequence!AF:AF,"",0,1)&lt;&gt;"",_xlfn.XLOOKUP($B224,Event_and_Consequence!$CL:$CL,Event_and_Consequence!AF:AF,"",0,1),""))</f>
        <v/>
      </c>
      <c r="V224" s="184"/>
      <c r="W224" s="184"/>
      <c r="X224" s="179" t="str">
        <f>IF($C224="","",IF(_xlfn.XLOOKUP($B224,Event_and_Consequence!$CL:$CL,Event_and_Consequence!AG:AG,"",0,1)&lt;&gt;"",_xlfn.XLOOKUP($B224,Event_and_Consequence!$CL:$CL,Event_and_Consequence!AG:AG,"",0,1),""))</f>
        <v/>
      </c>
      <c r="Y224" s="179" t="str">
        <f>IF($C224="","",IF(_xlfn.XLOOKUP($B224,Event_and_Consequence!$CL:$CL,Event_and_Consequence!AH:AH,"",0,1)&lt;&gt;"",_xlfn.XLOOKUP($B224,Event_and_Consequence!$CL:$CL,Event_and_Consequence!AH:AH,"",0,1),""))</f>
        <v/>
      </c>
      <c r="Z224" s="179" t="str">
        <f>IF($C224="","",IF(_xlfn.XLOOKUP($B224,Event_and_Consequence!$CL:$CL,Event_and_Consequence!AI:AI,"",0,1)&lt;&gt;"",_xlfn.XLOOKUP($B224,Event_and_Consequence!$CL:$CL,Event_and_Consequence!AI:AI,"",0,1),""))</f>
        <v/>
      </c>
      <c r="AA224" s="179" t="str">
        <f>IF($C224="","",IF(_xlfn.XLOOKUP($B224,Event_and_Consequence!$CL:$CL,Event_and_Consequence!AJ:AJ,"",0,1)&lt;&gt;"",_xlfn.XLOOKUP($B224,Event_and_Consequence!$CL:$CL,Event_and_Consequence!AJ:AJ,"",0,1),""))</f>
        <v/>
      </c>
      <c r="AB224" s="184"/>
    </row>
    <row r="225" spans="1:28" s="176" customFormat="1" ht="12" x14ac:dyDescent="0.25">
      <c r="A225" s="188"/>
      <c r="B225" s="188">
        <v>223</v>
      </c>
      <c r="C225" s="178" t="str">
        <f>_xlfn.XLOOKUP($B225,Event_and_Consequence!$CL:$CL,Event_and_Consequence!B:B,"",0,1)</f>
        <v/>
      </c>
      <c r="D225" s="179" t="str">
        <f>IF($C225="","",_xlfn.XLOOKUP(C225,Facility_Information!B:B,Facility_Information!O:O,,0,1))</f>
        <v/>
      </c>
      <c r="E225" s="180" t="str">
        <f>IF($C225="","",_xlfn.XLOOKUP($B225,Event_and_Consequence!$CL:$CL,Event_and_Consequence!G:G,"",0,1))</f>
        <v/>
      </c>
      <c r="F225" s="181" t="str">
        <f>IF($C225="","",_xlfn.XLOOKUP($B225,Event_and_Consequence!$CL:$CL,Event_and_Consequence!H:H,"",0,1))</f>
        <v/>
      </c>
      <c r="G225" s="184"/>
      <c r="H225" s="184"/>
      <c r="I225" s="184"/>
      <c r="J225" s="179" t="str">
        <f>IF($C225="","",_xlfn.XLOOKUP($B225,Event_and_Consequence!$CL:$CL,Event_and_Consequence!I:I,"",0,1))</f>
        <v/>
      </c>
      <c r="K225" s="184"/>
      <c r="L225" s="179" t="str">
        <f>IF($C225="","",IF(_xlfn.XLOOKUP($B225,Event_and_Consequence!$CL:$CL,Event_and_Consequence!Y:Y,"",0,1)&lt;&gt;"",_xlfn.XLOOKUP($B225,Event_and_Consequence!$CL:$CL,Event_and_Consequence!Y:Y,"",0,1),""))</f>
        <v/>
      </c>
      <c r="M225" s="179" t="str">
        <f>IF($C225="","",IF(_xlfn.XLOOKUP($B225,Event_and_Consequence!$CL:$CL,Event_and_Consequence!Z:Z,"",0,1)&lt;&gt;"",_xlfn.XLOOKUP($B225,Event_and_Consequence!$CL:$CL,Event_and_Consequence!Z:Z,"",0,1),""))</f>
        <v/>
      </c>
      <c r="N225" s="179" t="str">
        <f>IF($C225="","",IF(_xlfn.XLOOKUP($B225,Event_and_Consequence!$CL:$CL,Event_and_Consequence!AA:AA,"",0,1)&lt;&gt;"",_xlfn.XLOOKUP($B225,Event_and_Consequence!$CL:$CL,Event_and_Consequence!AA:AA,"",0,1),""))</f>
        <v/>
      </c>
      <c r="O225" s="179" t="str">
        <f>IF($C225="","",IF(_xlfn.XLOOKUP($B225,Event_and_Consequence!$CL:$CL,Event_and_Consequence!AB:AB,"",0,1)&lt;&gt;"",_xlfn.XLOOKUP($B225,Event_and_Consequence!$CL:$CL,Event_and_Consequence!AB:AB,"",0,1),""))</f>
        <v/>
      </c>
      <c r="P225" s="184"/>
      <c r="Q225" s="184"/>
      <c r="R225" s="179" t="str">
        <f>IF($C225="","",IF(_xlfn.XLOOKUP($B225,Event_and_Consequence!$CL:$CL,Event_and_Consequence!AC:AC,"",0,1)&lt;&gt;"",_xlfn.XLOOKUP($B225,Event_and_Consequence!$CL:$CL,Event_and_Consequence!AC:AC,"",0,1),""))</f>
        <v/>
      </c>
      <c r="S225" s="179" t="str">
        <f>IF($C225="","",IF(_xlfn.XLOOKUP($B225,Event_and_Consequence!$CL:$CL,Event_and_Consequence!AD:AD,"",0,1)&lt;&gt;"",_xlfn.XLOOKUP($B225,Event_and_Consequence!$CL:$CL,Event_and_Consequence!AD:AD,"",0,1),""))</f>
        <v/>
      </c>
      <c r="T225" s="179" t="str">
        <f>IF($C225="","",IF(_xlfn.XLOOKUP($B225,Event_and_Consequence!$CL:$CL,Event_and_Consequence!AE:AE,"",0,1)&lt;&gt;"",_xlfn.XLOOKUP($B225,Event_and_Consequence!$CL:$CL,Event_and_Consequence!AE:AE,"",0,1),""))</f>
        <v/>
      </c>
      <c r="U225" s="179" t="str">
        <f>IF($C225="","",IF(_xlfn.XLOOKUP($B225,Event_and_Consequence!$CL:$CL,Event_and_Consequence!AF:AF,"",0,1)&lt;&gt;"",_xlfn.XLOOKUP($B225,Event_and_Consequence!$CL:$CL,Event_and_Consequence!AF:AF,"",0,1),""))</f>
        <v/>
      </c>
      <c r="V225" s="184"/>
      <c r="W225" s="184"/>
      <c r="X225" s="179" t="str">
        <f>IF($C225="","",IF(_xlfn.XLOOKUP($B225,Event_and_Consequence!$CL:$CL,Event_and_Consequence!AG:AG,"",0,1)&lt;&gt;"",_xlfn.XLOOKUP($B225,Event_and_Consequence!$CL:$CL,Event_and_Consequence!AG:AG,"",0,1),""))</f>
        <v/>
      </c>
      <c r="Y225" s="179" t="str">
        <f>IF($C225="","",IF(_xlfn.XLOOKUP($B225,Event_and_Consequence!$CL:$CL,Event_and_Consequence!AH:AH,"",0,1)&lt;&gt;"",_xlfn.XLOOKUP($B225,Event_and_Consequence!$CL:$CL,Event_and_Consequence!AH:AH,"",0,1),""))</f>
        <v/>
      </c>
      <c r="Z225" s="179" t="str">
        <f>IF($C225="","",IF(_xlfn.XLOOKUP($B225,Event_and_Consequence!$CL:$CL,Event_and_Consequence!AI:AI,"",0,1)&lt;&gt;"",_xlfn.XLOOKUP($B225,Event_and_Consequence!$CL:$CL,Event_and_Consequence!AI:AI,"",0,1),""))</f>
        <v/>
      </c>
      <c r="AA225" s="179" t="str">
        <f>IF($C225="","",IF(_xlfn.XLOOKUP($B225,Event_and_Consequence!$CL:$CL,Event_and_Consequence!AJ:AJ,"",0,1)&lt;&gt;"",_xlfn.XLOOKUP($B225,Event_and_Consequence!$CL:$CL,Event_and_Consequence!AJ:AJ,"",0,1),""))</f>
        <v/>
      </c>
      <c r="AB225" s="184"/>
    </row>
    <row r="226" spans="1:28" s="176" customFormat="1" ht="12" x14ac:dyDescent="0.25">
      <c r="A226" s="188"/>
      <c r="B226" s="188">
        <v>224</v>
      </c>
      <c r="C226" s="178" t="str">
        <f>_xlfn.XLOOKUP($B226,Event_and_Consequence!$CL:$CL,Event_and_Consequence!B:B,"",0,1)</f>
        <v/>
      </c>
      <c r="D226" s="179" t="str">
        <f>IF($C226="","",_xlfn.XLOOKUP(C226,Facility_Information!B:B,Facility_Information!O:O,,0,1))</f>
        <v/>
      </c>
      <c r="E226" s="180" t="str">
        <f>IF($C226="","",_xlfn.XLOOKUP($B226,Event_and_Consequence!$CL:$CL,Event_and_Consequence!G:G,"",0,1))</f>
        <v/>
      </c>
      <c r="F226" s="181" t="str">
        <f>IF($C226="","",_xlfn.XLOOKUP($B226,Event_and_Consequence!$CL:$CL,Event_and_Consequence!H:H,"",0,1))</f>
        <v/>
      </c>
      <c r="G226" s="184"/>
      <c r="H226" s="184"/>
      <c r="I226" s="184"/>
      <c r="J226" s="179" t="str">
        <f>IF($C226="","",_xlfn.XLOOKUP($B226,Event_and_Consequence!$CL:$CL,Event_and_Consequence!I:I,"",0,1))</f>
        <v/>
      </c>
      <c r="K226" s="184"/>
      <c r="L226" s="179" t="str">
        <f>IF($C226="","",IF(_xlfn.XLOOKUP($B226,Event_and_Consequence!$CL:$CL,Event_and_Consequence!Y:Y,"",0,1)&lt;&gt;"",_xlfn.XLOOKUP($B226,Event_and_Consequence!$CL:$CL,Event_and_Consequence!Y:Y,"",0,1),""))</f>
        <v/>
      </c>
      <c r="M226" s="179" t="str">
        <f>IF($C226="","",IF(_xlfn.XLOOKUP($B226,Event_and_Consequence!$CL:$CL,Event_and_Consequence!Z:Z,"",0,1)&lt;&gt;"",_xlfn.XLOOKUP($B226,Event_and_Consequence!$CL:$CL,Event_and_Consequence!Z:Z,"",0,1),""))</f>
        <v/>
      </c>
      <c r="N226" s="179" t="str">
        <f>IF($C226="","",IF(_xlfn.XLOOKUP($B226,Event_and_Consequence!$CL:$CL,Event_and_Consequence!AA:AA,"",0,1)&lt;&gt;"",_xlfn.XLOOKUP($B226,Event_and_Consequence!$CL:$CL,Event_and_Consequence!AA:AA,"",0,1),""))</f>
        <v/>
      </c>
      <c r="O226" s="179" t="str">
        <f>IF($C226="","",IF(_xlfn.XLOOKUP($B226,Event_and_Consequence!$CL:$CL,Event_and_Consequence!AB:AB,"",0,1)&lt;&gt;"",_xlfn.XLOOKUP($B226,Event_and_Consequence!$CL:$CL,Event_and_Consequence!AB:AB,"",0,1),""))</f>
        <v/>
      </c>
      <c r="P226" s="184"/>
      <c r="Q226" s="184"/>
      <c r="R226" s="179" t="str">
        <f>IF($C226="","",IF(_xlfn.XLOOKUP($B226,Event_and_Consequence!$CL:$CL,Event_and_Consequence!AC:AC,"",0,1)&lt;&gt;"",_xlfn.XLOOKUP($B226,Event_and_Consequence!$CL:$CL,Event_and_Consequence!AC:AC,"",0,1),""))</f>
        <v/>
      </c>
      <c r="S226" s="179" t="str">
        <f>IF($C226="","",IF(_xlfn.XLOOKUP($B226,Event_and_Consequence!$CL:$CL,Event_and_Consequence!AD:AD,"",0,1)&lt;&gt;"",_xlfn.XLOOKUP($B226,Event_and_Consequence!$CL:$CL,Event_and_Consequence!AD:AD,"",0,1),""))</f>
        <v/>
      </c>
      <c r="T226" s="179" t="str">
        <f>IF($C226="","",IF(_xlfn.XLOOKUP($B226,Event_and_Consequence!$CL:$CL,Event_and_Consequence!AE:AE,"",0,1)&lt;&gt;"",_xlfn.XLOOKUP($B226,Event_and_Consequence!$CL:$CL,Event_and_Consequence!AE:AE,"",0,1),""))</f>
        <v/>
      </c>
      <c r="U226" s="179" t="str">
        <f>IF($C226="","",IF(_xlfn.XLOOKUP($B226,Event_and_Consequence!$CL:$CL,Event_and_Consequence!AF:AF,"",0,1)&lt;&gt;"",_xlfn.XLOOKUP($B226,Event_and_Consequence!$CL:$CL,Event_and_Consequence!AF:AF,"",0,1),""))</f>
        <v/>
      </c>
      <c r="V226" s="184"/>
      <c r="W226" s="184"/>
      <c r="X226" s="179" t="str">
        <f>IF($C226="","",IF(_xlfn.XLOOKUP($B226,Event_and_Consequence!$CL:$CL,Event_and_Consequence!AG:AG,"",0,1)&lt;&gt;"",_xlfn.XLOOKUP($B226,Event_and_Consequence!$CL:$CL,Event_and_Consequence!AG:AG,"",0,1),""))</f>
        <v/>
      </c>
      <c r="Y226" s="179" t="str">
        <f>IF($C226="","",IF(_xlfn.XLOOKUP($B226,Event_and_Consequence!$CL:$CL,Event_and_Consequence!AH:AH,"",0,1)&lt;&gt;"",_xlfn.XLOOKUP($B226,Event_and_Consequence!$CL:$CL,Event_and_Consequence!AH:AH,"",0,1),""))</f>
        <v/>
      </c>
      <c r="Z226" s="179" t="str">
        <f>IF($C226="","",IF(_xlfn.XLOOKUP($B226,Event_and_Consequence!$CL:$CL,Event_and_Consequence!AI:AI,"",0,1)&lt;&gt;"",_xlfn.XLOOKUP($B226,Event_and_Consequence!$CL:$CL,Event_and_Consequence!AI:AI,"",0,1),""))</f>
        <v/>
      </c>
      <c r="AA226" s="179" t="str">
        <f>IF($C226="","",IF(_xlfn.XLOOKUP($B226,Event_and_Consequence!$CL:$CL,Event_and_Consequence!AJ:AJ,"",0,1)&lt;&gt;"",_xlfn.XLOOKUP($B226,Event_and_Consequence!$CL:$CL,Event_and_Consequence!AJ:AJ,"",0,1),""))</f>
        <v/>
      </c>
      <c r="AB226" s="184"/>
    </row>
    <row r="227" spans="1:28" s="176" customFormat="1" ht="12" x14ac:dyDescent="0.25">
      <c r="A227" s="188"/>
      <c r="B227" s="188">
        <v>225</v>
      </c>
      <c r="C227" s="178" t="str">
        <f>_xlfn.XLOOKUP($B227,Event_and_Consequence!$CL:$CL,Event_and_Consequence!B:B,"",0,1)</f>
        <v/>
      </c>
      <c r="D227" s="179" t="str">
        <f>IF($C227="","",_xlfn.XLOOKUP(C227,Facility_Information!B:B,Facility_Information!O:O,,0,1))</f>
        <v/>
      </c>
      <c r="E227" s="180" t="str">
        <f>IF($C227="","",_xlfn.XLOOKUP($B227,Event_and_Consequence!$CL:$CL,Event_and_Consequence!G:G,"",0,1))</f>
        <v/>
      </c>
      <c r="F227" s="181" t="str">
        <f>IF($C227="","",_xlfn.XLOOKUP($B227,Event_and_Consequence!$CL:$CL,Event_and_Consequence!H:H,"",0,1))</f>
        <v/>
      </c>
      <c r="G227" s="184"/>
      <c r="H227" s="184"/>
      <c r="I227" s="184"/>
      <c r="J227" s="179" t="str">
        <f>IF($C227="","",_xlfn.XLOOKUP($B227,Event_and_Consequence!$CL:$CL,Event_and_Consequence!I:I,"",0,1))</f>
        <v/>
      </c>
      <c r="K227" s="184"/>
      <c r="L227" s="179" t="str">
        <f>IF($C227="","",IF(_xlfn.XLOOKUP($B227,Event_and_Consequence!$CL:$CL,Event_and_Consequence!Y:Y,"",0,1)&lt;&gt;"",_xlfn.XLOOKUP($B227,Event_and_Consequence!$CL:$CL,Event_and_Consequence!Y:Y,"",0,1),""))</f>
        <v/>
      </c>
      <c r="M227" s="179" t="str">
        <f>IF($C227="","",IF(_xlfn.XLOOKUP($B227,Event_and_Consequence!$CL:$CL,Event_and_Consequence!Z:Z,"",0,1)&lt;&gt;"",_xlfn.XLOOKUP($B227,Event_and_Consequence!$CL:$CL,Event_and_Consequence!Z:Z,"",0,1),""))</f>
        <v/>
      </c>
      <c r="N227" s="179" t="str">
        <f>IF($C227="","",IF(_xlfn.XLOOKUP($B227,Event_and_Consequence!$CL:$CL,Event_and_Consequence!AA:AA,"",0,1)&lt;&gt;"",_xlfn.XLOOKUP($B227,Event_and_Consequence!$CL:$CL,Event_and_Consequence!AA:AA,"",0,1),""))</f>
        <v/>
      </c>
      <c r="O227" s="179" t="str">
        <f>IF($C227="","",IF(_xlfn.XLOOKUP($B227,Event_and_Consequence!$CL:$CL,Event_and_Consequence!AB:AB,"",0,1)&lt;&gt;"",_xlfn.XLOOKUP($B227,Event_and_Consequence!$CL:$CL,Event_and_Consequence!AB:AB,"",0,1),""))</f>
        <v/>
      </c>
      <c r="P227" s="184"/>
      <c r="Q227" s="184"/>
      <c r="R227" s="179" t="str">
        <f>IF($C227="","",IF(_xlfn.XLOOKUP($B227,Event_and_Consequence!$CL:$CL,Event_and_Consequence!AC:AC,"",0,1)&lt;&gt;"",_xlfn.XLOOKUP($B227,Event_and_Consequence!$CL:$CL,Event_and_Consequence!AC:AC,"",0,1),""))</f>
        <v/>
      </c>
      <c r="S227" s="179" t="str">
        <f>IF($C227="","",IF(_xlfn.XLOOKUP($B227,Event_and_Consequence!$CL:$CL,Event_and_Consequence!AD:AD,"",0,1)&lt;&gt;"",_xlfn.XLOOKUP($B227,Event_and_Consequence!$CL:$CL,Event_and_Consequence!AD:AD,"",0,1),""))</f>
        <v/>
      </c>
      <c r="T227" s="179" t="str">
        <f>IF($C227="","",IF(_xlfn.XLOOKUP($B227,Event_and_Consequence!$CL:$CL,Event_and_Consequence!AE:AE,"",0,1)&lt;&gt;"",_xlfn.XLOOKUP($B227,Event_and_Consequence!$CL:$CL,Event_and_Consequence!AE:AE,"",0,1),""))</f>
        <v/>
      </c>
      <c r="U227" s="179" t="str">
        <f>IF($C227="","",IF(_xlfn.XLOOKUP($B227,Event_and_Consequence!$CL:$CL,Event_and_Consequence!AF:AF,"",0,1)&lt;&gt;"",_xlfn.XLOOKUP($B227,Event_and_Consequence!$CL:$CL,Event_and_Consequence!AF:AF,"",0,1),""))</f>
        <v/>
      </c>
      <c r="V227" s="184"/>
      <c r="W227" s="184"/>
      <c r="X227" s="179" t="str">
        <f>IF($C227="","",IF(_xlfn.XLOOKUP($B227,Event_and_Consequence!$CL:$CL,Event_and_Consequence!AG:AG,"",0,1)&lt;&gt;"",_xlfn.XLOOKUP($B227,Event_and_Consequence!$CL:$CL,Event_and_Consequence!AG:AG,"",0,1),""))</f>
        <v/>
      </c>
      <c r="Y227" s="179" t="str">
        <f>IF($C227="","",IF(_xlfn.XLOOKUP($B227,Event_and_Consequence!$CL:$CL,Event_and_Consequence!AH:AH,"",0,1)&lt;&gt;"",_xlfn.XLOOKUP($B227,Event_and_Consequence!$CL:$CL,Event_and_Consequence!AH:AH,"",0,1),""))</f>
        <v/>
      </c>
      <c r="Z227" s="179" t="str">
        <f>IF($C227="","",IF(_xlfn.XLOOKUP($B227,Event_and_Consequence!$CL:$CL,Event_and_Consequence!AI:AI,"",0,1)&lt;&gt;"",_xlfn.XLOOKUP($B227,Event_and_Consequence!$CL:$CL,Event_and_Consequence!AI:AI,"",0,1),""))</f>
        <v/>
      </c>
      <c r="AA227" s="179" t="str">
        <f>IF($C227="","",IF(_xlfn.XLOOKUP($B227,Event_and_Consequence!$CL:$CL,Event_and_Consequence!AJ:AJ,"",0,1)&lt;&gt;"",_xlfn.XLOOKUP($B227,Event_and_Consequence!$CL:$CL,Event_and_Consequence!AJ:AJ,"",0,1),""))</f>
        <v/>
      </c>
      <c r="AB227" s="184"/>
    </row>
    <row r="228" spans="1:28" s="176" customFormat="1" ht="12" x14ac:dyDescent="0.25">
      <c r="A228" s="188"/>
      <c r="B228" s="188">
        <v>226</v>
      </c>
      <c r="C228" s="178" t="str">
        <f>_xlfn.XLOOKUP($B228,Event_and_Consequence!$CL:$CL,Event_and_Consequence!B:B,"",0,1)</f>
        <v/>
      </c>
      <c r="D228" s="179" t="str">
        <f>IF($C228="","",_xlfn.XLOOKUP(C228,Facility_Information!B:B,Facility_Information!O:O,,0,1))</f>
        <v/>
      </c>
      <c r="E228" s="180" t="str">
        <f>IF($C228="","",_xlfn.XLOOKUP($B228,Event_and_Consequence!$CL:$CL,Event_and_Consequence!G:G,"",0,1))</f>
        <v/>
      </c>
      <c r="F228" s="181" t="str">
        <f>IF($C228="","",_xlfn.XLOOKUP($B228,Event_and_Consequence!$CL:$CL,Event_and_Consequence!H:H,"",0,1))</f>
        <v/>
      </c>
      <c r="G228" s="184"/>
      <c r="H228" s="184"/>
      <c r="I228" s="184"/>
      <c r="J228" s="179" t="str">
        <f>IF($C228="","",_xlfn.XLOOKUP($B228,Event_and_Consequence!$CL:$CL,Event_and_Consequence!I:I,"",0,1))</f>
        <v/>
      </c>
      <c r="K228" s="184"/>
      <c r="L228" s="179" t="str">
        <f>IF($C228="","",IF(_xlfn.XLOOKUP($B228,Event_and_Consequence!$CL:$CL,Event_and_Consequence!Y:Y,"",0,1)&lt;&gt;"",_xlfn.XLOOKUP($B228,Event_and_Consequence!$CL:$CL,Event_and_Consequence!Y:Y,"",0,1),""))</f>
        <v/>
      </c>
      <c r="M228" s="179" t="str">
        <f>IF($C228="","",IF(_xlfn.XLOOKUP($B228,Event_and_Consequence!$CL:$CL,Event_and_Consequence!Z:Z,"",0,1)&lt;&gt;"",_xlfn.XLOOKUP($B228,Event_and_Consequence!$CL:$CL,Event_and_Consequence!Z:Z,"",0,1),""))</f>
        <v/>
      </c>
      <c r="N228" s="179" t="str">
        <f>IF($C228="","",IF(_xlfn.XLOOKUP($B228,Event_and_Consequence!$CL:$CL,Event_and_Consequence!AA:AA,"",0,1)&lt;&gt;"",_xlfn.XLOOKUP($B228,Event_and_Consequence!$CL:$CL,Event_and_Consequence!AA:AA,"",0,1),""))</f>
        <v/>
      </c>
      <c r="O228" s="179" t="str">
        <f>IF($C228="","",IF(_xlfn.XLOOKUP($B228,Event_and_Consequence!$CL:$CL,Event_and_Consequence!AB:AB,"",0,1)&lt;&gt;"",_xlfn.XLOOKUP($B228,Event_and_Consequence!$CL:$CL,Event_and_Consequence!AB:AB,"",0,1),""))</f>
        <v/>
      </c>
      <c r="P228" s="184"/>
      <c r="Q228" s="184"/>
      <c r="R228" s="179" t="str">
        <f>IF($C228="","",IF(_xlfn.XLOOKUP($B228,Event_and_Consequence!$CL:$CL,Event_and_Consequence!AC:AC,"",0,1)&lt;&gt;"",_xlfn.XLOOKUP($B228,Event_and_Consequence!$CL:$CL,Event_and_Consequence!AC:AC,"",0,1),""))</f>
        <v/>
      </c>
      <c r="S228" s="179" t="str">
        <f>IF($C228="","",IF(_xlfn.XLOOKUP($B228,Event_and_Consequence!$CL:$CL,Event_and_Consequence!AD:AD,"",0,1)&lt;&gt;"",_xlfn.XLOOKUP($B228,Event_and_Consequence!$CL:$CL,Event_and_Consequence!AD:AD,"",0,1),""))</f>
        <v/>
      </c>
      <c r="T228" s="179" t="str">
        <f>IF($C228="","",IF(_xlfn.XLOOKUP($B228,Event_and_Consequence!$CL:$CL,Event_and_Consequence!AE:AE,"",0,1)&lt;&gt;"",_xlfn.XLOOKUP($B228,Event_and_Consequence!$CL:$CL,Event_and_Consequence!AE:AE,"",0,1),""))</f>
        <v/>
      </c>
      <c r="U228" s="179" t="str">
        <f>IF($C228="","",IF(_xlfn.XLOOKUP($B228,Event_and_Consequence!$CL:$CL,Event_and_Consequence!AF:AF,"",0,1)&lt;&gt;"",_xlfn.XLOOKUP($B228,Event_and_Consequence!$CL:$CL,Event_and_Consequence!AF:AF,"",0,1),""))</f>
        <v/>
      </c>
      <c r="V228" s="184"/>
      <c r="W228" s="184"/>
      <c r="X228" s="179" t="str">
        <f>IF($C228="","",IF(_xlfn.XLOOKUP($B228,Event_and_Consequence!$CL:$CL,Event_and_Consequence!AG:AG,"",0,1)&lt;&gt;"",_xlfn.XLOOKUP($B228,Event_and_Consequence!$CL:$CL,Event_and_Consequence!AG:AG,"",0,1),""))</f>
        <v/>
      </c>
      <c r="Y228" s="179" t="str">
        <f>IF($C228="","",IF(_xlfn.XLOOKUP($B228,Event_and_Consequence!$CL:$CL,Event_and_Consequence!AH:AH,"",0,1)&lt;&gt;"",_xlfn.XLOOKUP($B228,Event_and_Consequence!$CL:$CL,Event_and_Consequence!AH:AH,"",0,1),""))</f>
        <v/>
      </c>
      <c r="Z228" s="179" t="str">
        <f>IF($C228="","",IF(_xlfn.XLOOKUP($B228,Event_and_Consequence!$CL:$CL,Event_and_Consequence!AI:AI,"",0,1)&lt;&gt;"",_xlfn.XLOOKUP($B228,Event_and_Consequence!$CL:$CL,Event_and_Consequence!AI:AI,"",0,1),""))</f>
        <v/>
      </c>
      <c r="AA228" s="179" t="str">
        <f>IF($C228="","",IF(_xlfn.XLOOKUP($B228,Event_and_Consequence!$CL:$CL,Event_and_Consequence!AJ:AJ,"",0,1)&lt;&gt;"",_xlfn.XLOOKUP($B228,Event_and_Consequence!$CL:$CL,Event_and_Consequence!AJ:AJ,"",0,1),""))</f>
        <v/>
      </c>
      <c r="AB228" s="184"/>
    </row>
    <row r="229" spans="1:28" s="176" customFormat="1" ht="12" x14ac:dyDescent="0.25">
      <c r="A229" s="188"/>
      <c r="B229" s="188">
        <v>227</v>
      </c>
      <c r="C229" s="178" t="str">
        <f>_xlfn.XLOOKUP($B229,Event_and_Consequence!$CL:$CL,Event_and_Consequence!B:B,"",0,1)</f>
        <v/>
      </c>
      <c r="D229" s="179" t="str">
        <f>IF($C229="","",_xlfn.XLOOKUP(C229,Facility_Information!B:B,Facility_Information!O:O,,0,1))</f>
        <v/>
      </c>
      <c r="E229" s="180" t="str">
        <f>IF($C229="","",_xlfn.XLOOKUP($B229,Event_and_Consequence!$CL:$CL,Event_and_Consequence!G:G,"",0,1))</f>
        <v/>
      </c>
      <c r="F229" s="181" t="str">
        <f>IF($C229="","",_xlfn.XLOOKUP($B229,Event_and_Consequence!$CL:$CL,Event_and_Consequence!H:H,"",0,1))</f>
        <v/>
      </c>
      <c r="G229" s="184"/>
      <c r="H229" s="184"/>
      <c r="I229" s="184"/>
      <c r="J229" s="179" t="str">
        <f>IF($C229="","",_xlfn.XLOOKUP($B229,Event_and_Consequence!$CL:$CL,Event_and_Consequence!I:I,"",0,1))</f>
        <v/>
      </c>
      <c r="K229" s="184"/>
      <c r="L229" s="179" t="str">
        <f>IF($C229="","",IF(_xlfn.XLOOKUP($B229,Event_and_Consequence!$CL:$CL,Event_and_Consequence!Y:Y,"",0,1)&lt;&gt;"",_xlfn.XLOOKUP($B229,Event_and_Consequence!$CL:$CL,Event_and_Consequence!Y:Y,"",0,1),""))</f>
        <v/>
      </c>
      <c r="M229" s="179" t="str">
        <f>IF($C229="","",IF(_xlfn.XLOOKUP($B229,Event_and_Consequence!$CL:$CL,Event_and_Consequence!Z:Z,"",0,1)&lt;&gt;"",_xlfn.XLOOKUP($B229,Event_and_Consequence!$CL:$CL,Event_and_Consequence!Z:Z,"",0,1),""))</f>
        <v/>
      </c>
      <c r="N229" s="179" t="str">
        <f>IF($C229="","",IF(_xlfn.XLOOKUP($B229,Event_and_Consequence!$CL:$CL,Event_and_Consequence!AA:AA,"",0,1)&lt;&gt;"",_xlfn.XLOOKUP($B229,Event_and_Consequence!$CL:$CL,Event_and_Consequence!AA:AA,"",0,1),""))</f>
        <v/>
      </c>
      <c r="O229" s="179" t="str">
        <f>IF($C229="","",IF(_xlfn.XLOOKUP($B229,Event_and_Consequence!$CL:$CL,Event_and_Consequence!AB:AB,"",0,1)&lt;&gt;"",_xlfn.XLOOKUP($B229,Event_and_Consequence!$CL:$CL,Event_and_Consequence!AB:AB,"",0,1),""))</f>
        <v/>
      </c>
      <c r="P229" s="184"/>
      <c r="Q229" s="184"/>
      <c r="R229" s="179" t="str">
        <f>IF($C229="","",IF(_xlfn.XLOOKUP($B229,Event_and_Consequence!$CL:$CL,Event_and_Consequence!AC:AC,"",0,1)&lt;&gt;"",_xlfn.XLOOKUP($B229,Event_and_Consequence!$CL:$CL,Event_and_Consequence!AC:AC,"",0,1),""))</f>
        <v/>
      </c>
      <c r="S229" s="179" t="str">
        <f>IF($C229="","",IF(_xlfn.XLOOKUP($B229,Event_and_Consequence!$CL:$CL,Event_and_Consequence!AD:AD,"",0,1)&lt;&gt;"",_xlfn.XLOOKUP($B229,Event_and_Consequence!$CL:$CL,Event_and_Consequence!AD:AD,"",0,1),""))</f>
        <v/>
      </c>
      <c r="T229" s="179" t="str">
        <f>IF($C229="","",IF(_xlfn.XLOOKUP($B229,Event_and_Consequence!$CL:$CL,Event_and_Consequence!AE:AE,"",0,1)&lt;&gt;"",_xlfn.XLOOKUP($B229,Event_and_Consequence!$CL:$CL,Event_and_Consequence!AE:AE,"",0,1),""))</f>
        <v/>
      </c>
      <c r="U229" s="179" t="str">
        <f>IF($C229="","",IF(_xlfn.XLOOKUP($B229,Event_and_Consequence!$CL:$CL,Event_and_Consequence!AF:AF,"",0,1)&lt;&gt;"",_xlfn.XLOOKUP($B229,Event_and_Consequence!$CL:$CL,Event_and_Consequence!AF:AF,"",0,1),""))</f>
        <v/>
      </c>
      <c r="V229" s="184"/>
      <c r="W229" s="184"/>
      <c r="X229" s="179" t="str">
        <f>IF($C229="","",IF(_xlfn.XLOOKUP($B229,Event_and_Consequence!$CL:$CL,Event_and_Consequence!AG:AG,"",0,1)&lt;&gt;"",_xlfn.XLOOKUP($B229,Event_and_Consequence!$CL:$CL,Event_and_Consequence!AG:AG,"",0,1),""))</f>
        <v/>
      </c>
      <c r="Y229" s="179" t="str">
        <f>IF($C229="","",IF(_xlfn.XLOOKUP($B229,Event_and_Consequence!$CL:$CL,Event_and_Consequence!AH:AH,"",0,1)&lt;&gt;"",_xlfn.XLOOKUP($B229,Event_and_Consequence!$CL:$CL,Event_and_Consequence!AH:AH,"",0,1),""))</f>
        <v/>
      </c>
      <c r="Z229" s="179" t="str">
        <f>IF($C229="","",IF(_xlfn.XLOOKUP($B229,Event_and_Consequence!$CL:$CL,Event_and_Consequence!AI:AI,"",0,1)&lt;&gt;"",_xlfn.XLOOKUP($B229,Event_and_Consequence!$CL:$CL,Event_and_Consequence!AI:AI,"",0,1),""))</f>
        <v/>
      </c>
      <c r="AA229" s="179" t="str">
        <f>IF($C229="","",IF(_xlfn.XLOOKUP($B229,Event_and_Consequence!$CL:$CL,Event_and_Consequence!AJ:AJ,"",0,1)&lt;&gt;"",_xlfn.XLOOKUP($B229,Event_and_Consequence!$CL:$CL,Event_and_Consequence!AJ:AJ,"",0,1),""))</f>
        <v/>
      </c>
      <c r="AB229" s="184"/>
    </row>
    <row r="230" spans="1:28" s="176" customFormat="1" ht="12" x14ac:dyDescent="0.25">
      <c r="A230" s="188"/>
      <c r="B230" s="188">
        <v>228</v>
      </c>
      <c r="C230" s="178" t="str">
        <f>_xlfn.XLOOKUP($B230,Event_and_Consequence!$CL:$CL,Event_and_Consequence!B:B,"",0,1)</f>
        <v/>
      </c>
      <c r="D230" s="179" t="str">
        <f>IF($C230="","",_xlfn.XLOOKUP(C230,Facility_Information!B:B,Facility_Information!O:O,,0,1))</f>
        <v/>
      </c>
      <c r="E230" s="180" t="str">
        <f>IF($C230="","",_xlfn.XLOOKUP($B230,Event_and_Consequence!$CL:$CL,Event_and_Consequence!G:G,"",0,1))</f>
        <v/>
      </c>
      <c r="F230" s="181" t="str">
        <f>IF($C230="","",_xlfn.XLOOKUP($B230,Event_and_Consequence!$CL:$CL,Event_and_Consequence!H:H,"",0,1))</f>
        <v/>
      </c>
      <c r="G230" s="184"/>
      <c r="H230" s="184"/>
      <c r="I230" s="184"/>
      <c r="J230" s="179" t="str">
        <f>IF($C230="","",_xlfn.XLOOKUP($B230,Event_and_Consequence!$CL:$CL,Event_and_Consequence!I:I,"",0,1))</f>
        <v/>
      </c>
      <c r="K230" s="184"/>
      <c r="L230" s="179" t="str">
        <f>IF($C230="","",IF(_xlfn.XLOOKUP($B230,Event_and_Consequence!$CL:$CL,Event_and_Consequence!Y:Y,"",0,1)&lt;&gt;"",_xlfn.XLOOKUP($B230,Event_and_Consequence!$CL:$CL,Event_and_Consequence!Y:Y,"",0,1),""))</f>
        <v/>
      </c>
      <c r="M230" s="179" t="str">
        <f>IF($C230="","",IF(_xlfn.XLOOKUP($B230,Event_and_Consequence!$CL:$CL,Event_and_Consequence!Z:Z,"",0,1)&lt;&gt;"",_xlfn.XLOOKUP($B230,Event_and_Consequence!$CL:$CL,Event_and_Consequence!Z:Z,"",0,1),""))</f>
        <v/>
      </c>
      <c r="N230" s="179" t="str">
        <f>IF($C230="","",IF(_xlfn.XLOOKUP($B230,Event_and_Consequence!$CL:$CL,Event_and_Consequence!AA:AA,"",0,1)&lt;&gt;"",_xlfn.XLOOKUP($B230,Event_and_Consequence!$CL:$CL,Event_and_Consequence!AA:AA,"",0,1),""))</f>
        <v/>
      </c>
      <c r="O230" s="179" t="str">
        <f>IF($C230="","",IF(_xlfn.XLOOKUP($B230,Event_and_Consequence!$CL:$CL,Event_and_Consequence!AB:AB,"",0,1)&lt;&gt;"",_xlfn.XLOOKUP($B230,Event_and_Consequence!$CL:$CL,Event_and_Consequence!AB:AB,"",0,1),""))</f>
        <v/>
      </c>
      <c r="P230" s="184"/>
      <c r="Q230" s="184"/>
      <c r="R230" s="179" t="str">
        <f>IF($C230="","",IF(_xlfn.XLOOKUP($B230,Event_and_Consequence!$CL:$CL,Event_and_Consequence!AC:AC,"",0,1)&lt;&gt;"",_xlfn.XLOOKUP($B230,Event_and_Consequence!$CL:$CL,Event_and_Consequence!AC:AC,"",0,1),""))</f>
        <v/>
      </c>
      <c r="S230" s="179" t="str">
        <f>IF($C230="","",IF(_xlfn.XLOOKUP($B230,Event_and_Consequence!$CL:$CL,Event_and_Consequence!AD:AD,"",0,1)&lt;&gt;"",_xlfn.XLOOKUP($B230,Event_and_Consequence!$CL:$CL,Event_and_Consequence!AD:AD,"",0,1),""))</f>
        <v/>
      </c>
      <c r="T230" s="179" t="str">
        <f>IF($C230="","",IF(_xlfn.XLOOKUP($B230,Event_and_Consequence!$CL:$CL,Event_and_Consequence!AE:AE,"",0,1)&lt;&gt;"",_xlfn.XLOOKUP($B230,Event_and_Consequence!$CL:$CL,Event_and_Consequence!AE:AE,"",0,1),""))</f>
        <v/>
      </c>
      <c r="U230" s="179" t="str">
        <f>IF($C230="","",IF(_xlfn.XLOOKUP($B230,Event_and_Consequence!$CL:$CL,Event_and_Consequence!AF:AF,"",0,1)&lt;&gt;"",_xlfn.XLOOKUP($B230,Event_and_Consequence!$CL:$CL,Event_and_Consequence!AF:AF,"",0,1),""))</f>
        <v/>
      </c>
      <c r="V230" s="184"/>
      <c r="W230" s="184"/>
      <c r="X230" s="179" t="str">
        <f>IF($C230="","",IF(_xlfn.XLOOKUP($B230,Event_and_Consequence!$CL:$CL,Event_and_Consequence!AG:AG,"",0,1)&lt;&gt;"",_xlfn.XLOOKUP($B230,Event_and_Consequence!$CL:$CL,Event_and_Consequence!AG:AG,"",0,1),""))</f>
        <v/>
      </c>
      <c r="Y230" s="179" t="str">
        <f>IF($C230="","",IF(_xlfn.XLOOKUP($B230,Event_and_Consequence!$CL:$CL,Event_and_Consequence!AH:AH,"",0,1)&lt;&gt;"",_xlfn.XLOOKUP($B230,Event_and_Consequence!$CL:$CL,Event_and_Consequence!AH:AH,"",0,1),""))</f>
        <v/>
      </c>
      <c r="Z230" s="179" t="str">
        <f>IF($C230="","",IF(_xlfn.XLOOKUP($B230,Event_and_Consequence!$CL:$CL,Event_and_Consequence!AI:AI,"",0,1)&lt;&gt;"",_xlfn.XLOOKUP($B230,Event_and_Consequence!$CL:$CL,Event_and_Consequence!AI:AI,"",0,1),""))</f>
        <v/>
      </c>
      <c r="AA230" s="179" t="str">
        <f>IF($C230="","",IF(_xlfn.XLOOKUP($B230,Event_and_Consequence!$CL:$CL,Event_and_Consequence!AJ:AJ,"",0,1)&lt;&gt;"",_xlfn.XLOOKUP($B230,Event_and_Consequence!$CL:$CL,Event_and_Consequence!AJ:AJ,"",0,1),""))</f>
        <v/>
      </c>
      <c r="AB230" s="184"/>
    </row>
    <row r="231" spans="1:28" s="176" customFormat="1" ht="12" x14ac:dyDescent="0.25">
      <c r="A231" s="188"/>
      <c r="B231" s="188">
        <v>229</v>
      </c>
      <c r="C231" s="178" t="str">
        <f>_xlfn.XLOOKUP($B231,Event_and_Consequence!$CL:$CL,Event_and_Consequence!B:B,"",0,1)</f>
        <v/>
      </c>
      <c r="D231" s="179" t="str">
        <f>IF($C231="","",_xlfn.XLOOKUP(C231,Facility_Information!B:B,Facility_Information!O:O,,0,1))</f>
        <v/>
      </c>
      <c r="E231" s="180" t="str">
        <f>IF($C231="","",_xlfn.XLOOKUP($B231,Event_and_Consequence!$CL:$CL,Event_and_Consequence!G:G,"",0,1))</f>
        <v/>
      </c>
      <c r="F231" s="181" t="str">
        <f>IF($C231="","",_xlfn.XLOOKUP($B231,Event_and_Consequence!$CL:$CL,Event_and_Consequence!H:H,"",0,1))</f>
        <v/>
      </c>
      <c r="G231" s="184"/>
      <c r="H231" s="184"/>
      <c r="I231" s="184"/>
      <c r="J231" s="179" t="str">
        <f>IF($C231="","",_xlfn.XLOOKUP($B231,Event_and_Consequence!$CL:$CL,Event_and_Consequence!I:I,"",0,1))</f>
        <v/>
      </c>
      <c r="K231" s="184"/>
      <c r="L231" s="179" t="str">
        <f>IF($C231="","",IF(_xlfn.XLOOKUP($B231,Event_and_Consequence!$CL:$CL,Event_and_Consequence!Y:Y,"",0,1)&lt;&gt;"",_xlfn.XLOOKUP($B231,Event_and_Consequence!$CL:$CL,Event_and_Consequence!Y:Y,"",0,1),""))</f>
        <v/>
      </c>
      <c r="M231" s="179" t="str">
        <f>IF($C231="","",IF(_xlfn.XLOOKUP($B231,Event_and_Consequence!$CL:$CL,Event_and_Consequence!Z:Z,"",0,1)&lt;&gt;"",_xlfn.XLOOKUP($B231,Event_and_Consequence!$CL:$CL,Event_and_Consequence!Z:Z,"",0,1),""))</f>
        <v/>
      </c>
      <c r="N231" s="179" t="str">
        <f>IF($C231="","",IF(_xlfn.XLOOKUP($B231,Event_and_Consequence!$CL:$CL,Event_and_Consequence!AA:AA,"",0,1)&lt;&gt;"",_xlfn.XLOOKUP($B231,Event_and_Consequence!$CL:$CL,Event_and_Consequence!AA:AA,"",0,1),""))</f>
        <v/>
      </c>
      <c r="O231" s="179" t="str">
        <f>IF($C231="","",IF(_xlfn.XLOOKUP($B231,Event_and_Consequence!$CL:$CL,Event_and_Consequence!AB:AB,"",0,1)&lt;&gt;"",_xlfn.XLOOKUP($B231,Event_and_Consequence!$CL:$CL,Event_and_Consequence!AB:AB,"",0,1),""))</f>
        <v/>
      </c>
      <c r="P231" s="184"/>
      <c r="Q231" s="184"/>
      <c r="R231" s="179" t="str">
        <f>IF($C231="","",IF(_xlfn.XLOOKUP($B231,Event_and_Consequence!$CL:$CL,Event_and_Consequence!AC:AC,"",0,1)&lt;&gt;"",_xlfn.XLOOKUP($B231,Event_and_Consequence!$CL:$CL,Event_and_Consequence!AC:AC,"",0,1),""))</f>
        <v/>
      </c>
      <c r="S231" s="179" t="str">
        <f>IF($C231="","",IF(_xlfn.XLOOKUP($B231,Event_and_Consequence!$CL:$CL,Event_and_Consequence!AD:AD,"",0,1)&lt;&gt;"",_xlfn.XLOOKUP($B231,Event_and_Consequence!$CL:$CL,Event_and_Consequence!AD:AD,"",0,1),""))</f>
        <v/>
      </c>
      <c r="T231" s="179" t="str">
        <f>IF($C231="","",IF(_xlfn.XLOOKUP($B231,Event_and_Consequence!$CL:$CL,Event_and_Consequence!AE:AE,"",0,1)&lt;&gt;"",_xlfn.XLOOKUP($B231,Event_and_Consequence!$CL:$CL,Event_and_Consequence!AE:AE,"",0,1),""))</f>
        <v/>
      </c>
      <c r="U231" s="179" t="str">
        <f>IF($C231="","",IF(_xlfn.XLOOKUP($B231,Event_and_Consequence!$CL:$CL,Event_and_Consequence!AF:AF,"",0,1)&lt;&gt;"",_xlfn.XLOOKUP($B231,Event_and_Consequence!$CL:$CL,Event_and_Consequence!AF:AF,"",0,1),""))</f>
        <v/>
      </c>
      <c r="V231" s="184"/>
      <c r="W231" s="184"/>
      <c r="X231" s="179" t="str">
        <f>IF($C231="","",IF(_xlfn.XLOOKUP($B231,Event_and_Consequence!$CL:$CL,Event_and_Consequence!AG:AG,"",0,1)&lt;&gt;"",_xlfn.XLOOKUP($B231,Event_and_Consequence!$CL:$CL,Event_and_Consequence!AG:AG,"",0,1),""))</f>
        <v/>
      </c>
      <c r="Y231" s="179" t="str">
        <f>IF($C231="","",IF(_xlfn.XLOOKUP($B231,Event_and_Consequence!$CL:$CL,Event_and_Consequence!AH:AH,"",0,1)&lt;&gt;"",_xlfn.XLOOKUP($B231,Event_and_Consequence!$CL:$CL,Event_and_Consequence!AH:AH,"",0,1),""))</f>
        <v/>
      </c>
      <c r="Z231" s="179" t="str">
        <f>IF($C231="","",IF(_xlfn.XLOOKUP($B231,Event_and_Consequence!$CL:$CL,Event_and_Consequence!AI:AI,"",0,1)&lt;&gt;"",_xlfn.XLOOKUP($B231,Event_and_Consequence!$CL:$CL,Event_and_Consequence!AI:AI,"",0,1),""))</f>
        <v/>
      </c>
      <c r="AA231" s="179" t="str">
        <f>IF($C231="","",IF(_xlfn.XLOOKUP($B231,Event_and_Consequence!$CL:$CL,Event_and_Consequence!AJ:AJ,"",0,1)&lt;&gt;"",_xlfn.XLOOKUP($B231,Event_and_Consequence!$CL:$CL,Event_and_Consequence!AJ:AJ,"",0,1),""))</f>
        <v/>
      </c>
      <c r="AB231" s="184"/>
    </row>
    <row r="232" spans="1:28" s="176" customFormat="1" ht="12" x14ac:dyDescent="0.25">
      <c r="A232" s="188"/>
      <c r="B232" s="188">
        <v>230</v>
      </c>
      <c r="C232" s="178" t="str">
        <f>_xlfn.XLOOKUP($B232,Event_and_Consequence!$CL:$CL,Event_and_Consequence!B:B,"",0,1)</f>
        <v/>
      </c>
      <c r="D232" s="179" t="str">
        <f>IF($C232="","",_xlfn.XLOOKUP(C232,Facility_Information!B:B,Facility_Information!O:O,,0,1))</f>
        <v/>
      </c>
      <c r="E232" s="180" t="str">
        <f>IF($C232="","",_xlfn.XLOOKUP($B232,Event_and_Consequence!$CL:$CL,Event_and_Consequence!G:G,"",0,1))</f>
        <v/>
      </c>
      <c r="F232" s="181" t="str">
        <f>IF($C232="","",_xlfn.XLOOKUP($B232,Event_and_Consequence!$CL:$CL,Event_and_Consequence!H:H,"",0,1))</f>
        <v/>
      </c>
      <c r="G232" s="184"/>
      <c r="H232" s="184"/>
      <c r="I232" s="184"/>
      <c r="J232" s="179" t="str">
        <f>IF($C232="","",_xlfn.XLOOKUP($B232,Event_and_Consequence!$CL:$CL,Event_and_Consequence!I:I,"",0,1))</f>
        <v/>
      </c>
      <c r="K232" s="184"/>
      <c r="L232" s="179" t="str">
        <f>IF($C232="","",IF(_xlfn.XLOOKUP($B232,Event_and_Consequence!$CL:$CL,Event_and_Consequence!Y:Y,"",0,1)&lt;&gt;"",_xlfn.XLOOKUP($B232,Event_and_Consequence!$CL:$CL,Event_and_Consequence!Y:Y,"",0,1),""))</f>
        <v/>
      </c>
      <c r="M232" s="179" t="str">
        <f>IF($C232="","",IF(_xlfn.XLOOKUP($B232,Event_and_Consequence!$CL:$CL,Event_and_Consequence!Z:Z,"",0,1)&lt;&gt;"",_xlfn.XLOOKUP($B232,Event_and_Consequence!$CL:$CL,Event_and_Consequence!Z:Z,"",0,1),""))</f>
        <v/>
      </c>
      <c r="N232" s="179" t="str">
        <f>IF($C232="","",IF(_xlfn.XLOOKUP($B232,Event_and_Consequence!$CL:$CL,Event_and_Consequence!AA:AA,"",0,1)&lt;&gt;"",_xlfn.XLOOKUP($B232,Event_and_Consequence!$CL:$CL,Event_and_Consequence!AA:AA,"",0,1),""))</f>
        <v/>
      </c>
      <c r="O232" s="179" t="str">
        <f>IF($C232="","",IF(_xlfn.XLOOKUP($B232,Event_and_Consequence!$CL:$CL,Event_and_Consequence!AB:AB,"",0,1)&lt;&gt;"",_xlfn.XLOOKUP($B232,Event_and_Consequence!$CL:$CL,Event_and_Consequence!AB:AB,"",0,1),""))</f>
        <v/>
      </c>
      <c r="P232" s="184"/>
      <c r="Q232" s="184"/>
      <c r="R232" s="179" t="str">
        <f>IF($C232="","",IF(_xlfn.XLOOKUP($B232,Event_and_Consequence!$CL:$CL,Event_and_Consequence!AC:AC,"",0,1)&lt;&gt;"",_xlfn.XLOOKUP($B232,Event_and_Consequence!$CL:$CL,Event_and_Consequence!AC:AC,"",0,1),""))</f>
        <v/>
      </c>
      <c r="S232" s="179" t="str">
        <f>IF($C232="","",IF(_xlfn.XLOOKUP($B232,Event_and_Consequence!$CL:$CL,Event_and_Consequence!AD:AD,"",0,1)&lt;&gt;"",_xlfn.XLOOKUP($B232,Event_and_Consequence!$CL:$CL,Event_and_Consequence!AD:AD,"",0,1),""))</f>
        <v/>
      </c>
      <c r="T232" s="179" t="str">
        <f>IF($C232="","",IF(_xlfn.XLOOKUP($B232,Event_and_Consequence!$CL:$CL,Event_and_Consequence!AE:AE,"",0,1)&lt;&gt;"",_xlfn.XLOOKUP($B232,Event_and_Consequence!$CL:$CL,Event_and_Consequence!AE:AE,"",0,1),""))</f>
        <v/>
      </c>
      <c r="U232" s="179" t="str">
        <f>IF($C232="","",IF(_xlfn.XLOOKUP($B232,Event_and_Consequence!$CL:$CL,Event_and_Consequence!AF:AF,"",0,1)&lt;&gt;"",_xlfn.XLOOKUP($B232,Event_and_Consequence!$CL:$CL,Event_and_Consequence!AF:AF,"",0,1),""))</f>
        <v/>
      </c>
      <c r="V232" s="184"/>
      <c r="W232" s="184"/>
      <c r="X232" s="179" t="str">
        <f>IF($C232="","",IF(_xlfn.XLOOKUP($B232,Event_and_Consequence!$CL:$CL,Event_and_Consequence!AG:AG,"",0,1)&lt;&gt;"",_xlfn.XLOOKUP($B232,Event_and_Consequence!$CL:$CL,Event_and_Consequence!AG:AG,"",0,1),""))</f>
        <v/>
      </c>
      <c r="Y232" s="179" t="str">
        <f>IF($C232="","",IF(_xlfn.XLOOKUP($B232,Event_and_Consequence!$CL:$CL,Event_and_Consequence!AH:AH,"",0,1)&lt;&gt;"",_xlfn.XLOOKUP($B232,Event_and_Consequence!$CL:$CL,Event_and_Consequence!AH:AH,"",0,1),""))</f>
        <v/>
      </c>
      <c r="Z232" s="179" t="str">
        <f>IF($C232="","",IF(_xlfn.XLOOKUP($B232,Event_and_Consequence!$CL:$CL,Event_and_Consequence!AI:AI,"",0,1)&lt;&gt;"",_xlfn.XLOOKUP($B232,Event_and_Consequence!$CL:$CL,Event_and_Consequence!AI:AI,"",0,1),""))</f>
        <v/>
      </c>
      <c r="AA232" s="179" t="str">
        <f>IF($C232="","",IF(_xlfn.XLOOKUP($B232,Event_and_Consequence!$CL:$CL,Event_and_Consequence!AJ:AJ,"",0,1)&lt;&gt;"",_xlfn.XLOOKUP($B232,Event_and_Consequence!$CL:$CL,Event_and_Consequence!AJ:AJ,"",0,1),""))</f>
        <v/>
      </c>
      <c r="AB232" s="184"/>
    </row>
    <row r="233" spans="1:28" s="176" customFormat="1" ht="12" x14ac:dyDescent="0.25">
      <c r="A233" s="188"/>
      <c r="B233" s="188">
        <v>231</v>
      </c>
      <c r="C233" s="178" t="str">
        <f>_xlfn.XLOOKUP($B233,Event_and_Consequence!$CL:$CL,Event_and_Consequence!B:B,"",0,1)</f>
        <v/>
      </c>
      <c r="D233" s="179" t="str">
        <f>IF($C233="","",_xlfn.XLOOKUP(C233,Facility_Information!B:B,Facility_Information!O:O,,0,1))</f>
        <v/>
      </c>
      <c r="E233" s="180" t="str">
        <f>IF($C233="","",_xlfn.XLOOKUP($B233,Event_and_Consequence!$CL:$CL,Event_and_Consequence!G:G,"",0,1))</f>
        <v/>
      </c>
      <c r="F233" s="181" t="str">
        <f>IF($C233="","",_xlfn.XLOOKUP($B233,Event_and_Consequence!$CL:$CL,Event_and_Consequence!H:H,"",0,1))</f>
        <v/>
      </c>
      <c r="G233" s="184"/>
      <c r="H233" s="184"/>
      <c r="I233" s="184"/>
      <c r="J233" s="179" t="str">
        <f>IF($C233="","",_xlfn.XLOOKUP($B233,Event_and_Consequence!$CL:$CL,Event_and_Consequence!I:I,"",0,1))</f>
        <v/>
      </c>
      <c r="K233" s="184"/>
      <c r="L233" s="179" t="str">
        <f>IF($C233="","",IF(_xlfn.XLOOKUP($B233,Event_and_Consequence!$CL:$CL,Event_and_Consequence!Y:Y,"",0,1)&lt;&gt;"",_xlfn.XLOOKUP($B233,Event_and_Consequence!$CL:$CL,Event_and_Consequence!Y:Y,"",0,1),""))</f>
        <v/>
      </c>
      <c r="M233" s="179" t="str">
        <f>IF($C233="","",IF(_xlfn.XLOOKUP($B233,Event_and_Consequence!$CL:$CL,Event_and_Consequence!Z:Z,"",0,1)&lt;&gt;"",_xlfn.XLOOKUP($B233,Event_and_Consequence!$CL:$CL,Event_and_Consequence!Z:Z,"",0,1),""))</f>
        <v/>
      </c>
      <c r="N233" s="179" t="str">
        <f>IF($C233="","",IF(_xlfn.XLOOKUP($B233,Event_and_Consequence!$CL:$CL,Event_and_Consequence!AA:AA,"",0,1)&lt;&gt;"",_xlfn.XLOOKUP($B233,Event_and_Consequence!$CL:$CL,Event_and_Consequence!AA:AA,"",0,1),""))</f>
        <v/>
      </c>
      <c r="O233" s="179" t="str">
        <f>IF($C233="","",IF(_xlfn.XLOOKUP($B233,Event_and_Consequence!$CL:$CL,Event_and_Consequence!AB:AB,"",0,1)&lt;&gt;"",_xlfn.XLOOKUP($B233,Event_and_Consequence!$CL:$CL,Event_and_Consequence!AB:AB,"",0,1),""))</f>
        <v/>
      </c>
      <c r="P233" s="184"/>
      <c r="Q233" s="184"/>
      <c r="R233" s="179" t="str">
        <f>IF($C233="","",IF(_xlfn.XLOOKUP($B233,Event_and_Consequence!$CL:$CL,Event_and_Consequence!AC:AC,"",0,1)&lt;&gt;"",_xlfn.XLOOKUP($B233,Event_and_Consequence!$CL:$CL,Event_and_Consequence!AC:AC,"",0,1),""))</f>
        <v/>
      </c>
      <c r="S233" s="179" t="str">
        <f>IF($C233="","",IF(_xlfn.XLOOKUP($B233,Event_and_Consequence!$CL:$CL,Event_and_Consequence!AD:AD,"",0,1)&lt;&gt;"",_xlfn.XLOOKUP($B233,Event_and_Consequence!$CL:$CL,Event_and_Consequence!AD:AD,"",0,1),""))</f>
        <v/>
      </c>
      <c r="T233" s="179" t="str">
        <f>IF($C233="","",IF(_xlfn.XLOOKUP($B233,Event_and_Consequence!$CL:$CL,Event_and_Consequence!AE:AE,"",0,1)&lt;&gt;"",_xlfn.XLOOKUP($B233,Event_and_Consequence!$CL:$CL,Event_and_Consequence!AE:AE,"",0,1),""))</f>
        <v/>
      </c>
      <c r="U233" s="179" t="str">
        <f>IF($C233="","",IF(_xlfn.XLOOKUP($B233,Event_and_Consequence!$CL:$CL,Event_and_Consequence!AF:AF,"",0,1)&lt;&gt;"",_xlfn.XLOOKUP($B233,Event_and_Consequence!$CL:$CL,Event_and_Consequence!AF:AF,"",0,1),""))</f>
        <v/>
      </c>
      <c r="V233" s="184"/>
      <c r="W233" s="184"/>
      <c r="X233" s="179" t="str">
        <f>IF($C233="","",IF(_xlfn.XLOOKUP($B233,Event_and_Consequence!$CL:$CL,Event_and_Consequence!AG:AG,"",0,1)&lt;&gt;"",_xlfn.XLOOKUP($B233,Event_and_Consequence!$CL:$CL,Event_and_Consequence!AG:AG,"",0,1),""))</f>
        <v/>
      </c>
      <c r="Y233" s="179" t="str">
        <f>IF($C233="","",IF(_xlfn.XLOOKUP($B233,Event_and_Consequence!$CL:$CL,Event_and_Consequence!AH:AH,"",0,1)&lt;&gt;"",_xlfn.XLOOKUP($B233,Event_and_Consequence!$CL:$CL,Event_and_Consequence!AH:AH,"",0,1),""))</f>
        <v/>
      </c>
      <c r="Z233" s="179" t="str">
        <f>IF($C233="","",IF(_xlfn.XLOOKUP($B233,Event_and_Consequence!$CL:$CL,Event_and_Consequence!AI:AI,"",0,1)&lt;&gt;"",_xlfn.XLOOKUP($B233,Event_and_Consequence!$CL:$CL,Event_and_Consequence!AI:AI,"",0,1),""))</f>
        <v/>
      </c>
      <c r="AA233" s="179" t="str">
        <f>IF($C233="","",IF(_xlfn.XLOOKUP($B233,Event_and_Consequence!$CL:$CL,Event_and_Consequence!AJ:AJ,"",0,1)&lt;&gt;"",_xlfn.XLOOKUP($B233,Event_and_Consequence!$CL:$CL,Event_and_Consequence!AJ:AJ,"",0,1),""))</f>
        <v/>
      </c>
      <c r="AB233" s="184"/>
    </row>
    <row r="234" spans="1:28" s="176" customFormat="1" ht="12" x14ac:dyDescent="0.25">
      <c r="A234" s="188"/>
      <c r="B234" s="188">
        <v>232</v>
      </c>
      <c r="C234" s="178" t="str">
        <f>_xlfn.XLOOKUP($B234,Event_and_Consequence!$CL:$CL,Event_and_Consequence!B:B,"",0,1)</f>
        <v/>
      </c>
      <c r="D234" s="179" t="str">
        <f>IF($C234="","",_xlfn.XLOOKUP(C234,Facility_Information!B:B,Facility_Information!O:O,,0,1))</f>
        <v/>
      </c>
      <c r="E234" s="180" t="str">
        <f>IF($C234="","",_xlfn.XLOOKUP($B234,Event_and_Consequence!$CL:$CL,Event_and_Consequence!G:G,"",0,1))</f>
        <v/>
      </c>
      <c r="F234" s="181" t="str">
        <f>IF($C234="","",_xlfn.XLOOKUP($B234,Event_and_Consequence!$CL:$CL,Event_and_Consequence!H:H,"",0,1))</f>
        <v/>
      </c>
      <c r="G234" s="184"/>
      <c r="H234" s="184"/>
      <c r="I234" s="184"/>
      <c r="J234" s="179" t="str">
        <f>IF($C234="","",_xlfn.XLOOKUP($B234,Event_and_Consequence!$CL:$CL,Event_and_Consequence!I:I,"",0,1))</f>
        <v/>
      </c>
      <c r="K234" s="184"/>
      <c r="L234" s="179" t="str">
        <f>IF($C234="","",IF(_xlfn.XLOOKUP($B234,Event_and_Consequence!$CL:$CL,Event_and_Consequence!Y:Y,"",0,1)&lt;&gt;"",_xlfn.XLOOKUP($B234,Event_and_Consequence!$CL:$CL,Event_and_Consequence!Y:Y,"",0,1),""))</f>
        <v/>
      </c>
      <c r="M234" s="179" t="str">
        <f>IF($C234="","",IF(_xlfn.XLOOKUP($B234,Event_and_Consequence!$CL:$CL,Event_and_Consequence!Z:Z,"",0,1)&lt;&gt;"",_xlfn.XLOOKUP($B234,Event_and_Consequence!$CL:$CL,Event_and_Consequence!Z:Z,"",0,1),""))</f>
        <v/>
      </c>
      <c r="N234" s="179" t="str">
        <f>IF($C234="","",IF(_xlfn.XLOOKUP($B234,Event_and_Consequence!$CL:$CL,Event_and_Consequence!AA:AA,"",0,1)&lt;&gt;"",_xlfn.XLOOKUP($B234,Event_and_Consequence!$CL:$CL,Event_and_Consequence!AA:AA,"",0,1),""))</f>
        <v/>
      </c>
      <c r="O234" s="179" t="str">
        <f>IF($C234="","",IF(_xlfn.XLOOKUP($B234,Event_and_Consequence!$CL:$CL,Event_and_Consequence!AB:AB,"",0,1)&lt;&gt;"",_xlfn.XLOOKUP($B234,Event_and_Consequence!$CL:$CL,Event_and_Consequence!AB:AB,"",0,1),""))</f>
        <v/>
      </c>
      <c r="P234" s="184"/>
      <c r="Q234" s="184"/>
      <c r="R234" s="179" t="str">
        <f>IF($C234="","",IF(_xlfn.XLOOKUP($B234,Event_and_Consequence!$CL:$CL,Event_and_Consequence!AC:AC,"",0,1)&lt;&gt;"",_xlfn.XLOOKUP($B234,Event_and_Consequence!$CL:$CL,Event_and_Consequence!AC:AC,"",0,1),""))</f>
        <v/>
      </c>
      <c r="S234" s="179" t="str">
        <f>IF($C234="","",IF(_xlfn.XLOOKUP($B234,Event_and_Consequence!$CL:$CL,Event_and_Consequence!AD:AD,"",0,1)&lt;&gt;"",_xlfn.XLOOKUP($B234,Event_and_Consequence!$CL:$CL,Event_and_Consequence!AD:AD,"",0,1),""))</f>
        <v/>
      </c>
      <c r="T234" s="179" t="str">
        <f>IF($C234="","",IF(_xlfn.XLOOKUP($B234,Event_and_Consequence!$CL:$CL,Event_and_Consequence!AE:AE,"",0,1)&lt;&gt;"",_xlfn.XLOOKUP($B234,Event_and_Consequence!$CL:$CL,Event_and_Consequence!AE:AE,"",0,1),""))</f>
        <v/>
      </c>
      <c r="U234" s="179" t="str">
        <f>IF($C234="","",IF(_xlfn.XLOOKUP($B234,Event_and_Consequence!$CL:$CL,Event_and_Consequence!AF:AF,"",0,1)&lt;&gt;"",_xlfn.XLOOKUP($B234,Event_and_Consequence!$CL:$CL,Event_and_Consequence!AF:AF,"",0,1),""))</f>
        <v/>
      </c>
      <c r="V234" s="184"/>
      <c r="W234" s="184"/>
      <c r="X234" s="179" t="str">
        <f>IF($C234="","",IF(_xlfn.XLOOKUP($B234,Event_and_Consequence!$CL:$CL,Event_and_Consequence!AG:AG,"",0,1)&lt;&gt;"",_xlfn.XLOOKUP($B234,Event_and_Consequence!$CL:$CL,Event_and_Consequence!AG:AG,"",0,1),""))</f>
        <v/>
      </c>
      <c r="Y234" s="179" t="str">
        <f>IF($C234="","",IF(_xlfn.XLOOKUP($B234,Event_and_Consequence!$CL:$CL,Event_and_Consequence!AH:AH,"",0,1)&lt;&gt;"",_xlfn.XLOOKUP($B234,Event_and_Consequence!$CL:$CL,Event_and_Consequence!AH:AH,"",0,1),""))</f>
        <v/>
      </c>
      <c r="Z234" s="179" t="str">
        <f>IF($C234="","",IF(_xlfn.XLOOKUP($B234,Event_and_Consequence!$CL:$CL,Event_and_Consequence!AI:AI,"",0,1)&lt;&gt;"",_xlfn.XLOOKUP($B234,Event_and_Consequence!$CL:$CL,Event_and_Consequence!AI:AI,"",0,1),""))</f>
        <v/>
      </c>
      <c r="AA234" s="179" t="str">
        <f>IF($C234="","",IF(_xlfn.XLOOKUP($B234,Event_and_Consequence!$CL:$CL,Event_and_Consequence!AJ:AJ,"",0,1)&lt;&gt;"",_xlfn.XLOOKUP($B234,Event_and_Consequence!$CL:$CL,Event_and_Consequence!AJ:AJ,"",0,1),""))</f>
        <v/>
      </c>
      <c r="AB234" s="184"/>
    </row>
    <row r="235" spans="1:28" s="176" customFormat="1" ht="12" x14ac:dyDescent="0.25">
      <c r="A235" s="188"/>
      <c r="B235" s="188">
        <v>233</v>
      </c>
      <c r="C235" s="178" t="str">
        <f>_xlfn.XLOOKUP($B235,Event_and_Consequence!$CL:$CL,Event_and_Consequence!B:B,"",0,1)</f>
        <v/>
      </c>
      <c r="D235" s="179" t="str">
        <f>IF($C235="","",_xlfn.XLOOKUP(C235,Facility_Information!B:B,Facility_Information!O:O,,0,1))</f>
        <v/>
      </c>
      <c r="E235" s="180" t="str">
        <f>IF($C235="","",_xlfn.XLOOKUP($B235,Event_and_Consequence!$CL:$CL,Event_and_Consequence!G:G,"",0,1))</f>
        <v/>
      </c>
      <c r="F235" s="181" t="str">
        <f>IF($C235="","",_xlfn.XLOOKUP($B235,Event_and_Consequence!$CL:$CL,Event_and_Consequence!H:H,"",0,1))</f>
        <v/>
      </c>
      <c r="G235" s="184"/>
      <c r="H235" s="184"/>
      <c r="I235" s="184"/>
      <c r="J235" s="179" t="str">
        <f>IF($C235="","",_xlfn.XLOOKUP($B235,Event_and_Consequence!$CL:$CL,Event_and_Consequence!I:I,"",0,1))</f>
        <v/>
      </c>
      <c r="K235" s="184"/>
      <c r="L235" s="179" t="str">
        <f>IF($C235="","",IF(_xlfn.XLOOKUP($B235,Event_and_Consequence!$CL:$CL,Event_and_Consequence!Y:Y,"",0,1)&lt;&gt;"",_xlfn.XLOOKUP($B235,Event_and_Consequence!$CL:$CL,Event_and_Consequence!Y:Y,"",0,1),""))</f>
        <v/>
      </c>
      <c r="M235" s="179" t="str">
        <f>IF($C235="","",IF(_xlfn.XLOOKUP($B235,Event_and_Consequence!$CL:$CL,Event_and_Consequence!Z:Z,"",0,1)&lt;&gt;"",_xlfn.XLOOKUP($B235,Event_and_Consequence!$CL:$CL,Event_and_Consequence!Z:Z,"",0,1),""))</f>
        <v/>
      </c>
      <c r="N235" s="179" t="str">
        <f>IF($C235="","",IF(_xlfn.XLOOKUP($B235,Event_and_Consequence!$CL:$CL,Event_and_Consequence!AA:AA,"",0,1)&lt;&gt;"",_xlfn.XLOOKUP($B235,Event_and_Consequence!$CL:$CL,Event_and_Consequence!AA:AA,"",0,1),""))</f>
        <v/>
      </c>
      <c r="O235" s="179" t="str">
        <f>IF($C235="","",IF(_xlfn.XLOOKUP($B235,Event_and_Consequence!$CL:$CL,Event_and_Consequence!AB:AB,"",0,1)&lt;&gt;"",_xlfn.XLOOKUP($B235,Event_and_Consequence!$CL:$CL,Event_and_Consequence!AB:AB,"",0,1),""))</f>
        <v/>
      </c>
      <c r="P235" s="184"/>
      <c r="Q235" s="184"/>
      <c r="R235" s="179" t="str">
        <f>IF($C235="","",IF(_xlfn.XLOOKUP($B235,Event_and_Consequence!$CL:$CL,Event_and_Consequence!AC:AC,"",0,1)&lt;&gt;"",_xlfn.XLOOKUP($B235,Event_and_Consequence!$CL:$CL,Event_and_Consequence!AC:AC,"",0,1),""))</f>
        <v/>
      </c>
      <c r="S235" s="179" t="str">
        <f>IF($C235="","",IF(_xlfn.XLOOKUP($B235,Event_and_Consequence!$CL:$CL,Event_and_Consequence!AD:AD,"",0,1)&lt;&gt;"",_xlfn.XLOOKUP($B235,Event_and_Consequence!$CL:$CL,Event_and_Consequence!AD:AD,"",0,1),""))</f>
        <v/>
      </c>
      <c r="T235" s="179" t="str">
        <f>IF($C235="","",IF(_xlfn.XLOOKUP($B235,Event_and_Consequence!$CL:$CL,Event_and_Consequence!AE:AE,"",0,1)&lt;&gt;"",_xlfn.XLOOKUP($B235,Event_and_Consequence!$CL:$CL,Event_and_Consequence!AE:AE,"",0,1),""))</f>
        <v/>
      </c>
      <c r="U235" s="179" t="str">
        <f>IF($C235="","",IF(_xlfn.XLOOKUP($B235,Event_and_Consequence!$CL:$CL,Event_and_Consequence!AF:AF,"",0,1)&lt;&gt;"",_xlfn.XLOOKUP($B235,Event_and_Consequence!$CL:$CL,Event_and_Consequence!AF:AF,"",0,1),""))</f>
        <v/>
      </c>
      <c r="V235" s="184"/>
      <c r="W235" s="184"/>
      <c r="X235" s="179" t="str">
        <f>IF($C235="","",IF(_xlfn.XLOOKUP($B235,Event_and_Consequence!$CL:$CL,Event_and_Consequence!AG:AG,"",0,1)&lt;&gt;"",_xlfn.XLOOKUP($B235,Event_and_Consequence!$CL:$CL,Event_and_Consequence!AG:AG,"",0,1),""))</f>
        <v/>
      </c>
      <c r="Y235" s="179" t="str">
        <f>IF($C235="","",IF(_xlfn.XLOOKUP($B235,Event_and_Consequence!$CL:$CL,Event_and_Consequence!AH:AH,"",0,1)&lt;&gt;"",_xlfn.XLOOKUP($B235,Event_and_Consequence!$CL:$CL,Event_and_Consequence!AH:AH,"",0,1),""))</f>
        <v/>
      </c>
      <c r="Z235" s="179" t="str">
        <f>IF($C235="","",IF(_xlfn.XLOOKUP($B235,Event_and_Consequence!$CL:$CL,Event_and_Consequence!AI:AI,"",0,1)&lt;&gt;"",_xlfn.XLOOKUP($B235,Event_and_Consequence!$CL:$CL,Event_and_Consequence!AI:AI,"",0,1),""))</f>
        <v/>
      </c>
      <c r="AA235" s="179" t="str">
        <f>IF($C235="","",IF(_xlfn.XLOOKUP($B235,Event_and_Consequence!$CL:$CL,Event_and_Consequence!AJ:AJ,"",0,1)&lt;&gt;"",_xlfn.XLOOKUP($B235,Event_and_Consequence!$CL:$CL,Event_and_Consequence!AJ:AJ,"",0,1),""))</f>
        <v/>
      </c>
      <c r="AB235" s="184"/>
    </row>
    <row r="236" spans="1:28" s="176" customFormat="1" ht="12" x14ac:dyDescent="0.25">
      <c r="A236" s="188"/>
      <c r="B236" s="188">
        <v>234</v>
      </c>
      <c r="C236" s="178" t="str">
        <f>_xlfn.XLOOKUP($B236,Event_and_Consequence!$CL:$CL,Event_and_Consequence!B:B,"",0,1)</f>
        <v/>
      </c>
      <c r="D236" s="179" t="str">
        <f>IF($C236="","",_xlfn.XLOOKUP(C236,Facility_Information!B:B,Facility_Information!O:O,,0,1))</f>
        <v/>
      </c>
      <c r="E236" s="180" t="str">
        <f>IF($C236="","",_xlfn.XLOOKUP($B236,Event_and_Consequence!$CL:$CL,Event_and_Consequence!G:G,"",0,1))</f>
        <v/>
      </c>
      <c r="F236" s="181" t="str">
        <f>IF($C236="","",_xlfn.XLOOKUP($B236,Event_and_Consequence!$CL:$CL,Event_and_Consequence!H:H,"",0,1))</f>
        <v/>
      </c>
      <c r="G236" s="184"/>
      <c r="H236" s="184"/>
      <c r="I236" s="184"/>
      <c r="J236" s="179" t="str">
        <f>IF($C236="","",_xlfn.XLOOKUP($B236,Event_and_Consequence!$CL:$CL,Event_and_Consequence!I:I,"",0,1))</f>
        <v/>
      </c>
      <c r="K236" s="184"/>
      <c r="L236" s="179" t="str">
        <f>IF($C236="","",IF(_xlfn.XLOOKUP($B236,Event_and_Consequence!$CL:$CL,Event_and_Consequence!Y:Y,"",0,1)&lt;&gt;"",_xlfn.XLOOKUP($B236,Event_and_Consequence!$CL:$CL,Event_and_Consequence!Y:Y,"",0,1),""))</f>
        <v/>
      </c>
      <c r="M236" s="179" t="str">
        <f>IF($C236="","",IF(_xlfn.XLOOKUP($B236,Event_and_Consequence!$CL:$CL,Event_and_Consequence!Z:Z,"",0,1)&lt;&gt;"",_xlfn.XLOOKUP($B236,Event_and_Consequence!$CL:$CL,Event_and_Consequence!Z:Z,"",0,1),""))</f>
        <v/>
      </c>
      <c r="N236" s="179" t="str">
        <f>IF($C236="","",IF(_xlfn.XLOOKUP($B236,Event_and_Consequence!$CL:$CL,Event_and_Consequence!AA:AA,"",0,1)&lt;&gt;"",_xlfn.XLOOKUP($B236,Event_and_Consequence!$CL:$CL,Event_and_Consequence!AA:AA,"",0,1),""))</f>
        <v/>
      </c>
      <c r="O236" s="179" t="str">
        <f>IF($C236="","",IF(_xlfn.XLOOKUP($B236,Event_and_Consequence!$CL:$CL,Event_and_Consequence!AB:AB,"",0,1)&lt;&gt;"",_xlfn.XLOOKUP($B236,Event_and_Consequence!$CL:$CL,Event_and_Consequence!AB:AB,"",0,1),""))</f>
        <v/>
      </c>
      <c r="P236" s="184"/>
      <c r="Q236" s="184"/>
      <c r="R236" s="179" t="str">
        <f>IF($C236="","",IF(_xlfn.XLOOKUP($B236,Event_and_Consequence!$CL:$CL,Event_and_Consequence!AC:AC,"",0,1)&lt;&gt;"",_xlfn.XLOOKUP($B236,Event_and_Consequence!$CL:$CL,Event_and_Consequence!AC:AC,"",0,1),""))</f>
        <v/>
      </c>
      <c r="S236" s="179" t="str">
        <f>IF($C236="","",IF(_xlfn.XLOOKUP($B236,Event_and_Consequence!$CL:$CL,Event_and_Consequence!AD:AD,"",0,1)&lt;&gt;"",_xlfn.XLOOKUP($B236,Event_and_Consequence!$CL:$CL,Event_and_Consequence!AD:AD,"",0,1),""))</f>
        <v/>
      </c>
      <c r="T236" s="179" t="str">
        <f>IF($C236="","",IF(_xlfn.XLOOKUP($B236,Event_and_Consequence!$CL:$CL,Event_and_Consequence!AE:AE,"",0,1)&lt;&gt;"",_xlfn.XLOOKUP($B236,Event_and_Consequence!$CL:$CL,Event_and_Consequence!AE:AE,"",0,1),""))</f>
        <v/>
      </c>
      <c r="U236" s="179" t="str">
        <f>IF($C236="","",IF(_xlfn.XLOOKUP($B236,Event_and_Consequence!$CL:$CL,Event_and_Consequence!AF:AF,"",0,1)&lt;&gt;"",_xlfn.XLOOKUP($B236,Event_and_Consequence!$CL:$CL,Event_and_Consequence!AF:AF,"",0,1),""))</f>
        <v/>
      </c>
      <c r="V236" s="184"/>
      <c r="W236" s="184"/>
      <c r="X236" s="179" t="str">
        <f>IF($C236="","",IF(_xlfn.XLOOKUP($B236,Event_and_Consequence!$CL:$CL,Event_and_Consequence!AG:AG,"",0,1)&lt;&gt;"",_xlfn.XLOOKUP($B236,Event_and_Consequence!$CL:$CL,Event_and_Consequence!AG:AG,"",0,1),""))</f>
        <v/>
      </c>
      <c r="Y236" s="179" t="str">
        <f>IF($C236="","",IF(_xlfn.XLOOKUP($B236,Event_and_Consequence!$CL:$CL,Event_and_Consequence!AH:AH,"",0,1)&lt;&gt;"",_xlfn.XLOOKUP($B236,Event_and_Consequence!$CL:$CL,Event_and_Consequence!AH:AH,"",0,1),""))</f>
        <v/>
      </c>
      <c r="Z236" s="179" t="str">
        <f>IF($C236="","",IF(_xlfn.XLOOKUP($B236,Event_and_Consequence!$CL:$CL,Event_and_Consequence!AI:AI,"",0,1)&lt;&gt;"",_xlfn.XLOOKUP($B236,Event_and_Consequence!$CL:$CL,Event_and_Consequence!AI:AI,"",0,1),""))</f>
        <v/>
      </c>
      <c r="AA236" s="179" t="str">
        <f>IF($C236="","",IF(_xlfn.XLOOKUP($B236,Event_and_Consequence!$CL:$CL,Event_and_Consequence!AJ:AJ,"",0,1)&lt;&gt;"",_xlfn.XLOOKUP($B236,Event_and_Consequence!$CL:$CL,Event_and_Consequence!AJ:AJ,"",0,1),""))</f>
        <v/>
      </c>
      <c r="AB236" s="184"/>
    </row>
    <row r="237" spans="1:28" s="176" customFormat="1" ht="12" x14ac:dyDescent="0.25">
      <c r="A237" s="188"/>
      <c r="B237" s="188">
        <v>235</v>
      </c>
      <c r="C237" s="178" t="str">
        <f>_xlfn.XLOOKUP($B237,Event_and_Consequence!$CL:$CL,Event_and_Consequence!B:B,"",0,1)</f>
        <v/>
      </c>
      <c r="D237" s="179" t="str">
        <f>IF($C237="","",_xlfn.XLOOKUP(C237,Facility_Information!B:B,Facility_Information!O:O,,0,1))</f>
        <v/>
      </c>
      <c r="E237" s="180" t="str">
        <f>IF($C237="","",_xlfn.XLOOKUP($B237,Event_and_Consequence!$CL:$CL,Event_and_Consequence!G:G,"",0,1))</f>
        <v/>
      </c>
      <c r="F237" s="181" t="str">
        <f>IF($C237="","",_xlfn.XLOOKUP($B237,Event_and_Consequence!$CL:$CL,Event_and_Consequence!H:H,"",0,1))</f>
        <v/>
      </c>
      <c r="G237" s="184"/>
      <c r="H237" s="184"/>
      <c r="I237" s="184"/>
      <c r="J237" s="179" t="str">
        <f>IF($C237="","",_xlfn.XLOOKUP($B237,Event_and_Consequence!$CL:$CL,Event_and_Consequence!I:I,"",0,1))</f>
        <v/>
      </c>
      <c r="K237" s="184"/>
      <c r="L237" s="179" t="str">
        <f>IF($C237="","",IF(_xlfn.XLOOKUP($B237,Event_and_Consequence!$CL:$CL,Event_and_Consequence!Y:Y,"",0,1)&lt;&gt;"",_xlfn.XLOOKUP($B237,Event_and_Consequence!$CL:$CL,Event_and_Consequence!Y:Y,"",0,1),""))</f>
        <v/>
      </c>
      <c r="M237" s="179" t="str">
        <f>IF($C237="","",IF(_xlfn.XLOOKUP($B237,Event_and_Consequence!$CL:$CL,Event_and_Consequence!Z:Z,"",0,1)&lt;&gt;"",_xlfn.XLOOKUP($B237,Event_and_Consequence!$CL:$CL,Event_and_Consequence!Z:Z,"",0,1),""))</f>
        <v/>
      </c>
      <c r="N237" s="179" t="str">
        <f>IF($C237="","",IF(_xlfn.XLOOKUP($B237,Event_and_Consequence!$CL:$CL,Event_and_Consequence!AA:AA,"",0,1)&lt;&gt;"",_xlfn.XLOOKUP($B237,Event_and_Consequence!$CL:$CL,Event_and_Consequence!AA:AA,"",0,1),""))</f>
        <v/>
      </c>
      <c r="O237" s="179" t="str">
        <f>IF($C237="","",IF(_xlfn.XLOOKUP($B237,Event_and_Consequence!$CL:$CL,Event_and_Consequence!AB:AB,"",0,1)&lt;&gt;"",_xlfn.XLOOKUP($B237,Event_and_Consequence!$CL:$CL,Event_and_Consequence!AB:AB,"",0,1),""))</f>
        <v/>
      </c>
      <c r="P237" s="184"/>
      <c r="Q237" s="184"/>
      <c r="R237" s="179" t="str">
        <f>IF($C237="","",IF(_xlfn.XLOOKUP($B237,Event_and_Consequence!$CL:$CL,Event_and_Consequence!AC:AC,"",0,1)&lt;&gt;"",_xlfn.XLOOKUP($B237,Event_and_Consequence!$CL:$CL,Event_and_Consequence!AC:AC,"",0,1),""))</f>
        <v/>
      </c>
      <c r="S237" s="179" t="str">
        <f>IF($C237="","",IF(_xlfn.XLOOKUP($B237,Event_and_Consequence!$CL:$CL,Event_and_Consequence!AD:AD,"",0,1)&lt;&gt;"",_xlfn.XLOOKUP($B237,Event_and_Consequence!$CL:$CL,Event_and_Consequence!AD:AD,"",0,1),""))</f>
        <v/>
      </c>
      <c r="T237" s="179" t="str">
        <f>IF($C237="","",IF(_xlfn.XLOOKUP($B237,Event_and_Consequence!$CL:$CL,Event_and_Consequence!AE:AE,"",0,1)&lt;&gt;"",_xlfn.XLOOKUP($B237,Event_and_Consequence!$CL:$CL,Event_and_Consequence!AE:AE,"",0,1),""))</f>
        <v/>
      </c>
      <c r="U237" s="179" t="str">
        <f>IF($C237="","",IF(_xlfn.XLOOKUP($B237,Event_and_Consequence!$CL:$CL,Event_and_Consequence!AF:AF,"",0,1)&lt;&gt;"",_xlfn.XLOOKUP($B237,Event_and_Consequence!$CL:$CL,Event_and_Consequence!AF:AF,"",0,1),""))</f>
        <v/>
      </c>
      <c r="V237" s="184"/>
      <c r="W237" s="184"/>
      <c r="X237" s="179" t="str">
        <f>IF($C237="","",IF(_xlfn.XLOOKUP($B237,Event_and_Consequence!$CL:$CL,Event_and_Consequence!AG:AG,"",0,1)&lt;&gt;"",_xlfn.XLOOKUP($B237,Event_and_Consequence!$CL:$CL,Event_and_Consequence!AG:AG,"",0,1),""))</f>
        <v/>
      </c>
      <c r="Y237" s="179" t="str">
        <f>IF($C237="","",IF(_xlfn.XLOOKUP($B237,Event_and_Consequence!$CL:$CL,Event_and_Consequence!AH:AH,"",0,1)&lt;&gt;"",_xlfn.XLOOKUP($B237,Event_and_Consequence!$CL:$CL,Event_and_Consequence!AH:AH,"",0,1),""))</f>
        <v/>
      </c>
      <c r="Z237" s="179" t="str">
        <f>IF($C237="","",IF(_xlfn.XLOOKUP($B237,Event_and_Consequence!$CL:$CL,Event_and_Consequence!AI:AI,"",0,1)&lt;&gt;"",_xlfn.XLOOKUP($B237,Event_and_Consequence!$CL:$CL,Event_and_Consequence!AI:AI,"",0,1),""))</f>
        <v/>
      </c>
      <c r="AA237" s="179" t="str">
        <f>IF($C237="","",IF(_xlfn.XLOOKUP($B237,Event_and_Consequence!$CL:$CL,Event_and_Consequence!AJ:AJ,"",0,1)&lt;&gt;"",_xlfn.XLOOKUP($B237,Event_and_Consequence!$CL:$CL,Event_and_Consequence!AJ:AJ,"",0,1),""))</f>
        <v/>
      </c>
      <c r="AB237" s="184"/>
    </row>
    <row r="238" spans="1:28" s="176" customFormat="1" ht="12" x14ac:dyDescent="0.25">
      <c r="A238" s="188"/>
      <c r="B238" s="188">
        <v>236</v>
      </c>
      <c r="C238" s="178" t="str">
        <f>_xlfn.XLOOKUP($B238,Event_and_Consequence!$CL:$CL,Event_and_Consequence!B:B,"",0,1)</f>
        <v/>
      </c>
      <c r="D238" s="179" t="str">
        <f>IF($C238="","",_xlfn.XLOOKUP(C238,Facility_Information!B:B,Facility_Information!O:O,,0,1))</f>
        <v/>
      </c>
      <c r="E238" s="180" t="str">
        <f>IF($C238="","",_xlfn.XLOOKUP($B238,Event_and_Consequence!$CL:$CL,Event_and_Consequence!G:G,"",0,1))</f>
        <v/>
      </c>
      <c r="F238" s="181" t="str">
        <f>IF($C238="","",_xlfn.XLOOKUP($B238,Event_and_Consequence!$CL:$CL,Event_and_Consequence!H:H,"",0,1))</f>
        <v/>
      </c>
      <c r="G238" s="184"/>
      <c r="H238" s="184"/>
      <c r="I238" s="184"/>
      <c r="J238" s="179" t="str">
        <f>IF($C238="","",_xlfn.XLOOKUP($B238,Event_and_Consequence!$CL:$CL,Event_and_Consequence!I:I,"",0,1))</f>
        <v/>
      </c>
      <c r="K238" s="184"/>
      <c r="L238" s="179" t="str">
        <f>IF($C238="","",IF(_xlfn.XLOOKUP($B238,Event_and_Consequence!$CL:$CL,Event_and_Consequence!Y:Y,"",0,1)&lt;&gt;"",_xlfn.XLOOKUP($B238,Event_and_Consequence!$CL:$CL,Event_and_Consequence!Y:Y,"",0,1),""))</f>
        <v/>
      </c>
      <c r="M238" s="179" t="str">
        <f>IF($C238="","",IF(_xlfn.XLOOKUP($B238,Event_and_Consequence!$CL:$CL,Event_and_Consequence!Z:Z,"",0,1)&lt;&gt;"",_xlfn.XLOOKUP($B238,Event_and_Consequence!$CL:$CL,Event_and_Consequence!Z:Z,"",0,1),""))</f>
        <v/>
      </c>
      <c r="N238" s="179" t="str">
        <f>IF($C238="","",IF(_xlfn.XLOOKUP($B238,Event_and_Consequence!$CL:$CL,Event_and_Consequence!AA:AA,"",0,1)&lt;&gt;"",_xlfn.XLOOKUP($B238,Event_and_Consequence!$CL:$CL,Event_and_Consequence!AA:AA,"",0,1),""))</f>
        <v/>
      </c>
      <c r="O238" s="179" t="str">
        <f>IF($C238="","",IF(_xlfn.XLOOKUP($B238,Event_and_Consequence!$CL:$CL,Event_and_Consequence!AB:AB,"",0,1)&lt;&gt;"",_xlfn.XLOOKUP($B238,Event_and_Consequence!$CL:$CL,Event_and_Consequence!AB:AB,"",0,1),""))</f>
        <v/>
      </c>
      <c r="P238" s="184"/>
      <c r="Q238" s="184"/>
      <c r="R238" s="179" t="str">
        <f>IF($C238="","",IF(_xlfn.XLOOKUP($B238,Event_and_Consequence!$CL:$CL,Event_and_Consequence!AC:AC,"",0,1)&lt;&gt;"",_xlfn.XLOOKUP($B238,Event_and_Consequence!$CL:$CL,Event_and_Consequence!AC:AC,"",0,1),""))</f>
        <v/>
      </c>
      <c r="S238" s="179" t="str">
        <f>IF($C238="","",IF(_xlfn.XLOOKUP($B238,Event_and_Consequence!$CL:$CL,Event_and_Consequence!AD:AD,"",0,1)&lt;&gt;"",_xlfn.XLOOKUP($B238,Event_and_Consequence!$CL:$CL,Event_and_Consequence!AD:AD,"",0,1),""))</f>
        <v/>
      </c>
      <c r="T238" s="179" t="str">
        <f>IF($C238="","",IF(_xlfn.XLOOKUP($B238,Event_and_Consequence!$CL:$CL,Event_and_Consequence!AE:AE,"",0,1)&lt;&gt;"",_xlfn.XLOOKUP($B238,Event_and_Consequence!$CL:$CL,Event_and_Consequence!AE:AE,"",0,1),""))</f>
        <v/>
      </c>
      <c r="U238" s="179" t="str">
        <f>IF($C238="","",IF(_xlfn.XLOOKUP($B238,Event_and_Consequence!$CL:$CL,Event_and_Consequence!AF:AF,"",0,1)&lt;&gt;"",_xlfn.XLOOKUP($B238,Event_and_Consequence!$CL:$CL,Event_and_Consequence!AF:AF,"",0,1),""))</f>
        <v/>
      </c>
      <c r="V238" s="184"/>
      <c r="W238" s="184"/>
      <c r="X238" s="179" t="str">
        <f>IF($C238="","",IF(_xlfn.XLOOKUP($B238,Event_and_Consequence!$CL:$CL,Event_and_Consequence!AG:AG,"",0,1)&lt;&gt;"",_xlfn.XLOOKUP($B238,Event_and_Consequence!$CL:$CL,Event_and_Consequence!AG:AG,"",0,1),""))</f>
        <v/>
      </c>
      <c r="Y238" s="179" t="str">
        <f>IF($C238="","",IF(_xlfn.XLOOKUP($B238,Event_and_Consequence!$CL:$CL,Event_and_Consequence!AH:AH,"",0,1)&lt;&gt;"",_xlfn.XLOOKUP($B238,Event_and_Consequence!$CL:$CL,Event_and_Consequence!AH:AH,"",0,1),""))</f>
        <v/>
      </c>
      <c r="Z238" s="179" t="str">
        <f>IF($C238="","",IF(_xlfn.XLOOKUP($B238,Event_and_Consequence!$CL:$CL,Event_and_Consequence!AI:AI,"",0,1)&lt;&gt;"",_xlfn.XLOOKUP($B238,Event_and_Consequence!$CL:$CL,Event_and_Consequence!AI:AI,"",0,1),""))</f>
        <v/>
      </c>
      <c r="AA238" s="179" t="str">
        <f>IF($C238="","",IF(_xlfn.XLOOKUP($B238,Event_and_Consequence!$CL:$CL,Event_and_Consequence!AJ:AJ,"",0,1)&lt;&gt;"",_xlfn.XLOOKUP($B238,Event_and_Consequence!$CL:$CL,Event_and_Consequence!AJ:AJ,"",0,1),""))</f>
        <v/>
      </c>
      <c r="AB238" s="184"/>
    </row>
    <row r="239" spans="1:28" s="176" customFormat="1" ht="12" x14ac:dyDescent="0.25">
      <c r="A239" s="188"/>
      <c r="B239" s="188">
        <v>237</v>
      </c>
      <c r="C239" s="178" t="str">
        <f>_xlfn.XLOOKUP($B239,Event_and_Consequence!$CL:$CL,Event_and_Consequence!B:B,"",0,1)</f>
        <v/>
      </c>
      <c r="D239" s="179" t="str">
        <f>IF($C239="","",_xlfn.XLOOKUP(C239,Facility_Information!B:B,Facility_Information!O:O,,0,1))</f>
        <v/>
      </c>
      <c r="E239" s="180" t="str">
        <f>IF($C239="","",_xlfn.XLOOKUP($B239,Event_and_Consequence!$CL:$CL,Event_and_Consequence!G:G,"",0,1))</f>
        <v/>
      </c>
      <c r="F239" s="181" t="str">
        <f>IF($C239="","",_xlfn.XLOOKUP($B239,Event_and_Consequence!$CL:$CL,Event_and_Consequence!H:H,"",0,1))</f>
        <v/>
      </c>
      <c r="G239" s="184"/>
      <c r="H239" s="184"/>
      <c r="I239" s="184"/>
      <c r="J239" s="179" t="str">
        <f>IF($C239="","",_xlfn.XLOOKUP($B239,Event_and_Consequence!$CL:$CL,Event_and_Consequence!I:I,"",0,1))</f>
        <v/>
      </c>
      <c r="K239" s="184"/>
      <c r="L239" s="179" t="str">
        <f>IF($C239="","",IF(_xlfn.XLOOKUP($B239,Event_and_Consequence!$CL:$CL,Event_and_Consequence!Y:Y,"",0,1)&lt;&gt;"",_xlfn.XLOOKUP($B239,Event_and_Consequence!$CL:$CL,Event_and_Consequence!Y:Y,"",0,1),""))</f>
        <v/>
      </c>
      <c r="M239" s="179" t="str">
        <f>IF($C239="","",IF(_xlfn.XLOOKUP($B239,Event_and_Consequence!$CL:$CL,Event_and_Consequence!Z:Z,"",0,1)&lt;&gt;"",_xlfn.XLOOKUP($B239,Event_and_Consequence!$CL:$CL,Event_and_Consequence!Z:Z,"",0,1),""))</f>
        <v/>
      </c>
      <c r="N239" s="179" t="str">
        <f>IF($C239="","",IF(_xlfn.XLOOKUP($B239,Event_and_Consequence!$CL:$CL,Event_and_Consequence!AA:AA,"",0,1)&lt;&gt;"",_xlfn.XLOOKUP($B239,Event_and_Consequence!$CL:$CL,Event_and_Consequence!AA:AA,"",0,1),""))</f>
        <v/>
      </c>
      <c r="O239" s="179" t="str">
        <f>IF($C239="","",IF(_xlfn.XLOOKUP($B239,Event_and_Consequence!$CL:$CL,Event_and_Consequence!AB:AB,"",0,1)&lt;&gt;"",_xlfn.XLOOKUP($B239,Event_and_Consequence!$CL:$CL,Event_and_Consequence!AB:AB,"",0,1),""))</f>
        <v/>
      </c>
      <c r="P239" s="184"/>
      <c r="Q239" s="184"/>
      <c r="R239" s="179" t="str">
        <f>IF($C239="","",IF(_xlfn.XLOOKUP($B239,Event_and_Consequence!$CL:$CL,Event_and_Consequence!AC:AC,"",0,1)&lt;&gt;"",_xlfn.XLOOKUP($B239,Event_and_Consequence!$CL:$CL,Event_and_Consequence!AC:AC,"",0,1),""))</f>
        <v/>
      </c>
      <c r="S239" s="179" t="str">
        <f>IF($C239="","",IF(_xlfn.XLOOKUP($B239,Event_and_Consequence!$CL:$CL,Event_and_Consequence!AD:AD,"",0,1)&lt;&gt;"",_xlfn.XLOOKUP($B239,Event_and_Consequence!$CL:$CL,Event_and_Consequence!AD:AD,"",0,1),""))</f>
        <v/>
      </c>
      <c r="T239" s="179" t="str">
        <f>IF($C239="","",IF(_xlfn.XLOOKUP($B239,Event_and_Consequence!$CL:$CL,Event_and_Consequence!AE:AE,"",0,1)&lt;&gt;"",_xlfn.XLOOKUP($B239,Event_and_Consequence!$CL:$CL,Event_and_Consequence!AE:AE,"",0,1),""))</f>
        <v/>
      </c>
      <c r="U239" s="179" t="str">
        <f>IF($C239="","",IF(_xlfn.XLOOKUP($B239,Event_and_Consequence!$CL:$CL,Event_and_Consequence!AF:AF,"",0,1)&lt;&gt;"",_xlfn.XLOOKUP($B239,Event_and_Consequence!$CL:$CL,Event_and_Consequence!AF:AF,"",0,1),""))</f>
        <v/>
      </c>
      <c r="V239" s="184"/>
      <c r="W239" s="184"/>
      <c r="X239" s="179" t="str">
        <f>IF($C239="","",IF(_xlfn.XLOOKUP($B239,Event_and_Consequence!$CL:$CL,Event_and_Consequence!AG:AG,"",0,1)&lt;&gt;"",_xlfn.XLOOKUP($B239,Event_and_Consequence!$CL:$CL,Event_and_Consequence!AG:AG,"",0,1),""))</f>
        <v/>
      </c>
      <c r="Y239" s="179" t="str">
        <f>IF($C239="","",IF(_xlfn.XLOOKUP($B239,Event_and_Consequence!$CL:$CL,Event_and_Consequence!AH:AH,"",0,1)&lt;&gt;"",_xlfn.XLOOKUP($B239,Event_and_Consequence!$CL:$CL,Event_and_Consequence!AH:AH,"",0,1),""))</f>
        <v/>
      </c>
      <c r="Z239" s="179" t="str">
        <f>IF($C239="","",IF(_xlfn.XLOOKUP($B239,Event_and_Consequence!$CL:$CL,Event_and_Consequence!AI:AI,"",0,1)&lt;&gt;"",_xlfn.XLOOKUP($B239,Event_and_Consequence!$CL:$CL,Event_and_Consequence!AI:AI,"",0,1),""))</f>
        <v/>
      </c>
      <c r="AA239" s="179" t="str">
        <f>IF($C239="","",IF(_xlfn.XLOOKUP($B239,Event_and_Consequence!$CL:$CL,Event_and_Consequence!AJ:AJ,"",0,1)&lt;&gt;"",_xlfn.XLOOKUP($B239,Event_and_Consequence!$CL:$CL,Event_and_Consequence!AJ:AJ,"",0,1),""))</f>
        <v/>
      </c>
      <c r="AB239" s="184"/>
    </row>
    <row r="240" spans="1:28" s="176" customFormat="1" ht="12" x14ac:dyDescent="0.25">
      <c r="A240" s="188"/>
      <c r="B240" s="188">
        <v>238</v>
      </c>
      <c r="C240" s="178" t="str">
        <f>_xlfn.XLOOKUP($B240,Event_and_Consequence!$CL:$CL,Event_and_Consequence!B:B,"",0,1)</f>
        <v/>
      </c>
      <c r="D240" s="179" t="str">
        <f>IF($C240="","",_xlfn.XLOOKUP(C240,Facility_Information!B:B,Facility_Information!O:O,,0,1))</f>
        <v/>
      </c>
      <c r="E240" s="180" t="str">
        <f>IF($C240="","",_xlfn.XLOOKUP($B240,Event_and_Consequence!$CL:$CL,Event_and_Consequence!G:G,"",0,1))</f>
        <v/>
      </c>
      <c r="F240" s="181" t="str">
        <f>IF($C240="","",_xlfn.XLOOKUP($B240,Event_and_Consequence!$CL:$CL,Event_and_Consequence!H:H,"",0,1))</f>
        <v/>
      </c>
      <c r="G240" s="184"/>
      <c r="H240" s="184"/>
      <c r="I240" s="184"/>
      <c r="J240" s="179" t="str">
        <f>IF($C240="","",_xlfn.XLOOKUP($B240,Event_and_Consequence!$CL:$CL,Event_and_Consequence!I:I,"",0,1))</f>
        <v/>
      </c>
      <c r="K240" s="184"/>
      <c r="L240" s="179" t="str">
        <f>IF($C240="","",IF(_xlfn.XLOOKUP($B240,Event_and_Consequence!$CL:$CL,Event_and_Consequence!Y:Y,"",0,1)&lt;&gt;"",_xlfn.XLOOKUP($B240,Event_and_Consequence!$CL:$CL,Event_and_Consequence!Y:Y,"",0,1),""))</f>
        <v/>
      </c>
      <c r="M240" s="179" t="str">
        <f>IF($C240="","",IF(_xlfn.XLOOKUP($B240,Event_and_Consequence!$CL:$CL,Event_and_Consequence!Z:Z,"",0,1)&lt;&gt;"",_xlfn.XLOOKUP($B240,Event_and_Consequence!$CL:$CL,Event_and_Consequence!Z:Z,"",0,1),""))</f>
        <v/>
      </c>
      <c r="N240" s="179" t="str">
        <f>IF($C240="","",IF(_xlfn.XLOOKUP($B240,Event_and_Consequence!$CL:$CL,Event_and_Consequence!AA:AA,"",0,1)&lt;&gt;"",_xlfn.XLOOKUP($B240,Event_and_Consequence!$CL:$CL,Event_and_Consequence!AA:AA,"",0,1),""))</f>
        <v/>
      </c>
      <c r="O240" s="179" t="str">
        <f>IF($C240="","",IF(_xlfn.XLOOKUP($B240,Event_and_Consequence!$CL:$CL,Event_and_Consequence!AB:AB,"",0,1)&lt;&gt;"",_xlfn.XLOOKUP($B240,Event_and_Consequence!$CL:$CL,Event_and_Consequence!AB:AB,"",0,1),""))</f>
        <v/>
      </c>
      <c r="P240" s="184"/>
      <c r="Q240" s="184"/>
      <c r="R240" s="179" t="str">
        <f>IF($C240="","",IF(_xlfn.XLOOKUP($B240,Event_and_Consequence!$CL:$CL,Event_and_Consequence!AC:AC,"",0,1)&lt;&gt;"",_xlfn.XLOOKUP($B240,Event_and_Consequence!$CL:$CL,Event_and_Consequence!AC:AC,"",0,1),""))</f>
        <v/>
      </c>
      <c r="S240" s="179" t="str">
        <f>IF($C240="","",IF(_xlfn.XLOOKUP($B240,Event_and_Consequence!$CL:$CL,Event_and_Consequence!AD:AD,"",0,1)&lt;&gt;"",_xlfn.XLOOKUP($B240,Event_and_Consequence!$CL:$CL,Event_and_Consequence!AD:AD,"",0,1),""))</f>
        <v/>
      </c>
      <c r="T240" s="179" t="str">
        <f>IF($C240="","",IF(_xlfn.XLOOKUP($B240,Event_and_Consequence!$CL:$CL,Event_and_Consequence!AE:AE,"",0,1)&lt;&gt;"",_xlfn.XLOOKUP($B240,Event_and_Consequence!$CL:$CL,Event_and_Consequence!AE:AE,"",0,1),""))</f>
        <v/>
      </c>
      <c r="U240" s="179" t="str">
        <f>IF($C240="","",IF(_xlfn.XLOOKUP($B240,Event_and_Consequence!$CL:$CL,Event_and_Consequence!AF:AF,"",0,1)&lt;&gt;"",_xlfn.XLOOKUP($B240,Event_and_Consequence!$CL:$CL,Event_and_Consequence!AF:AF,"",0,1),""))</f>
        <v/>
      </c>
      <c r="V240" s="184"/>
      <c r="W240" s="184"/>
      <c r="X240" s="179" t="str">
        <f>IF($C240="","",IF(_xlfn.XLOOKUP($B240,Event_and_Consequence!$CL:$CL,Event_and_Consequence!AG:AG,"",0,1)&lt;&gt;"",_xlfn.XLOOKUP($B240,Event_and_Consequence!$CL:$CL,Event_and_Consequence!AG:AG,"",0,1),""))</f>
        <v/>
      </c>
      <c r="Y240" s="179" t="str">
        <f>IF($C240="","",IF(_xlfn.XLOOKUP($B240,Event_and_Consequence!$CL:$CL,Event_and_Consequence!AH:AH,"",0,1)&lt;&gt;"",_xlfn.XLOOKUP($B240,Event_and_Consequence!$CL:$CL,Event_and_Consequence!AH:AH,"",0,1),""))</f>
        <v/>
      </c>
      <c r="Z240" s="179" t="str">
        <f>IF($C240="","",IF(_xlfn.XLOOKUP($B240,Event_and_Consequence!$CL:$CL,Event_and_Consequence!AI:AI,"",0,1)&lt;&gt;"",_xlfn.XLOOKUP($B240,Event_and_Consequence!$CL:$CL,Event_and_Consequence!AI:AI,"",0,1),""))</f>
        <v/>
      </c>
      <c r="AA240" s="179" t="str">
        <f>IF($C240="","",IF(_xlfn.XLOOKUP($B240,Event_and_Consequence!$CL:$CL,Event_and_Consequence!AJ:AJ,"",0,1)&lt;&gt;"",_xlfn.XLOOKUP($B240,Event_and_Consequence!$CL:$CL,Event_and_Consequence!AJ:AJ,"",0,1),""))</f>
        <v/>
      </c>
      <c r="AB240" s="184"/>
    </row>
    <row r="241" spans="1:28" s="176" customFormat="1" ht="12" x14ac:dyDescent="0.25">
      <c r="A241" s="188"/>
      <c r="B241" s="188">
        <v>239</v>
      </c>
      <c r="C241" s="178" t="str">
        <f>_xlfn.XLOOKUP($B241,Event_and_Consequence!$CL:$CL,Event_and_Consequence!B:B,"",0,1)</f>
        <v/>
      </c>
      <c r="D241" s="179" t="str">
        <f>IF($C241="","",_xlfn.XLOOKUP(C241,Facility_Information!B:B,Facility_Information!O:O,,0,1))</f>
        <v/>
      </c>
      <c r="E241" s="180" t="str">
        <f>IF($C241="","",_xlfn.XLOOKUP($B241,Event_and_Consequence!$CL:$CL,Event_and_Consequence!G:G,"",0,1))</f>
        <v/>
      </c>
      <c r="F241" s="181" t="str">
        <f>IF($C241="","",_xlfn.XLOOKUP($B241,Event_and_Consequence!$CL:$CL,Event_and_Consequence!H:H,"",0,1))</f>
        <v/>
      </c>
      <c r="G241" s="184"/>
      <c r="H241" s="184"/>
      <c r="I241" s="184"/>
      <c r="J241" s="179" t="str">
        <f>IF($C241="","",_xlfn.XLOOKUP($B241,Event_and_Consequence!$CL:$CL,Event_and_Consequence!I:I,"",0,1))</f>
        <v/>
      </c>
      <c r="K241" s="184"/>
      <c r="L241" s="179" t="str">
        <f>IF($C241="","",IF(_xlfn.XLOOKUP($B241,Event_and_Consequence!$CL:$CL,Event_and_Consequence!Y:Y,"",0,1)&lt;&gt;"",_xlfn.XLOOKUP($B241,Event_and_Consequence!$CL:$CL,Event_and_Consequence!Y:Y,"",0,1),""))</f>
        <v/>
      </c>
      <c r="M241" s="179" t="str">
        <f>IF($C241="","",IF(_xlfn.XLOOKUP($B241,Event_and_Consequence!$CL:$CL,Event_and_Consequence!Z:Z,"",0,1)&lt;&gt;"",_xlfn.XLOOKUP($B241,Event_and_Consequence!$CL:$CL,Event_and_Consequence!Z:Z,"",0,1),""))</f>
        <v/>
      </c>
      <c r="N241" s="179" t="str">
        <f>IF($C241="","",IF(_xlfn.XLOOKUP($B241,Event_and_Consequence!$CL:$CL,Event_and_Consequence!AA:AA,"",0,1)&lt;&gt;"",_xlfn.XLOOKUP($B241,Event_and_Consequence!$CL:$CL,Event_and_Consequence!AA:AA,"",0,1),""))</f>
        <v/>
      </c>
      <c r="O241" s="179" t="str">
        <f>IF($C241="","",IF(_xlfn.XLOOKUP($B241,Event_and_Consequence!$CL:$CL,Event_and_Consequence!AB:AB,"",0,1)&lt;&gt;"",_xlfn.XLOOKUP($B241,Event_and_Consequence!$CL:$CL,Event_and_Consequence!AB:AB,"",0,1),""))</f>
        <v/>
      </c>
      <c r="P241" s="184"/>
      <c r="Q241" s="184"/>
      <c r="R241" s="179" t="str">
        <f>IF($C241="","",IF(_xlfn.XLOOKUP($B241,Event_and_Consequence!$CL:$CL,Event_and_Consequence!AC:AC,"",0,1)&lt;&gt;"",_xlfn.XLOOKUP($B241,Event_and_Consequence!$CL:$CL,Event_and_Consequence!AC:AC,"",0,1),""))</f>
        <v/>
      </c>
      <c r="S241" s="179" t="str">
        <f>IF($C241="","",IF(_xlfn.XLOOKUP($B241,Event_and_Consequence!$CL:$CL,Event_and_Consequence!AD:AD,"",0,1)&lt;&gt;"",_xlfn.XLOOKUP($B241,Event_and_Consequence!$CL:$CL,Event_and_Consequence!AD:AD,"",0,1),""))</f>
        <v/>
      </c>
      <c r="T241" s="179" t="str">
        <f>IF($C241="","",IF(_xlfn.XLOOKUP($B241,Event_and_Consequence!$CL:$CL,Event_and_Consequence!AE:AE,"",0,1)&lt;&gt;"",_xlfn.XLOOKUP($B241,Event_and_Consequence!$CL:$CL,Event_and_Consequence!AE:AE,"",0,1),""))</f>
        <v/>
      </c>
      <c r="U241" s="179" t="str">
        <f>IF($C241="","",IF(_xlfn.XLOOKUP($B241,Event_and_Consequence!$CL:$CL,Event_and_Consequence!AF:AF,"",0,1)&lt;&gt;"",_xlfn.XLOOKUP($B241,Event_and_Consequence!$CL:$CL,Event_and_Consequence!AF:AF,"",0,1),""))</f>
        <v/>
      </c>
      <c r="V241" s="184"/>
      <c r="W241" s="184"/>
      <c r="X241" s="179" t="str">
        <f>IF($C241="","",IF(_xlfn.XLOOKUP($B241,Event_and_Consequence!$CL:$CL,Event_and_Consequence!AG:AG,"",0,1)&lt;&gt;"",_xlfn.XLOOKUP($B241,Event_and_Consequence!$CL:$CL,Event_and_Consequence!AG:AG,"",0,1),""))</f>
        <v/>
      </c>
      <c r="Y241" s="179" t="str">
        <f>IF($C241="","",IF(_xlfn.XLOOKUP($B241,Event_and_Consequence!$CL:$CL,Event_and_Consequence!AH:AH,"",0,1)&lt;&gt;"",_xlfn.XLOOKUP($B241,Event_and_Consequence!$CL:$CL,Event_and_Consequence!AH:AH,"",0,1),""))</f>
        <v/>
      </c>
      <c r="Z241" s="179" t="str">
        <f>IF($C241="","",IF(_xlfn.XLOOKUP($B241,Event_and_Consequence!$CL:$CL,Event_and_Consequence!AI:AI,"",0,1)&lt;&gt;"",_xlfn.XLOOKUP($B241,Event_and_Consequence!$CL:$CL,Event_and_Consequence!AI:AI,"",0,1),""))</f>
        <v/>
      </c>
      <c r="AA241" s="179" t="str">
        <f>IF($C241="","",IF(_xlfn.XLOOKUP($B241,Event_and_Consequence!$CL:$CL,Event_and_Consequence!AJ:AJ,"",0,1)&lt;&gt;"",_xlfn.XLOOKUP($B241,Event_and_Consequence!$CL:$CL,Event_and_Consequence!AJ:AJ,"",0,1),""))</f>
        <v/>
      </c>
      <c r="AB241" s="184"/>
    </row>
    <row r="242" spans="1:28" s="176" customFormat="1" ht="12" x14ac:dyDescent="0.25">
      <c r="A242" s="188"/>
      <c r="B242" s="188">
        <v>240</v>
      </c>
      <c r="C242" s="178" t="str">
        <f>_xlfn.XLOOKUP($B242,Event_and_Consequence!$CL:$CL,Event_and_Consequence!B:B,"",0,1)</f>
        <v/>
      </c>
      <c r="D242" s="179" t="str">
        <f>IF($C242="","",_xlfn.XLOOKUP(C242,Facility_Information!B:B,Facility_Information!O:O,,0,1))</f>
        <v/>
      </c>
      <c r="E242" s="180" t="str">
        <f>IF($C242="","",_xlfn.XLOOKUP($B242,Event_and_Consequence!$CL:$CL,Event_and_Consequence!G:G,"",0,1))</f>
        <v/>
      </c>
      <c r="F242" s="181" t="str">
        <f>IF($C242="","",_xlfn.XLOOKUP($B242,Event_and_Consequence!$CL:$CL,Event_and_Consequence!H:H,"",0,1))</f>
        <v/>
      </c>
      <c r="G242" s="184"/>
      <c r="H242" s="184"/>
      <c r="I242" s="184"/>
      <c r="J242" s="179" t="str">
        <f>IF($C242="","",_xlfn.XLOOKUP($B242,Event_and_Consequence!$CL:$CL,Event_and_Consequence!I:I,"",0,1))</f>
        <v/>
      </c>
      <c r="K242" s="184"/>
      <c r="L242" s="179" t="str">
        <f>IF($C242="","",IF(_xlfn.XLOOKUP($B242,Event_and_Consequence!$CL:$CL,Event_and_Consequence!Y:Y,"",0,1)&lt;&gt;"",_xlfn.XLOOKUP($B242,Event_and_Consequence!$CL:$CL,Event_and_Consequence!Y:Y,"",0,1),""))</f>
        <v/>
      </c>
      <c r="M242" s="179" t="str">
        <f>IF($C242="","",IF(_xlfn.XLOOKUP($B242,Event_and_Consequence!$CL:$CL,Event_and_Consequence!Z:Z,"",0,1)&lt;&gt;"",_xlfn.XLOOKUP($B242,Event_and_Consequence!$CL:$CL,Event_and_Consequence!Z:Z,"",0,1),""))</f>
        <v/>
      </c>
      <c r="N242" s="179" t="str">
        <f>IF($C242="","",IF(_xlfn.XLOOKUP($B242,Event_and_Consequence!$CL:$CL,Event_and_Consequence!AA:AA,"",0,1)&lt;&gt;"",_xlfn.XLOOKUP($B242,Event_and_Consequence!$CL:$CL,Event_and_Consequence!AA:AA,"",0,1),""))</f>
        <v/>
      </c>
      <c r="O242" s="179" t="str">
        <f>IF($C242="","",IF(_xlfn.XLOOKUP($B242,Event_and_Consequence!$CL:$CL,Event_and_Consequence!AB:AB,"",0,1)&lt;&gt;"",_xlfn.XLOOKUP($B242,Event_and_Consequence!$CL:$CL,Event_and_Consequence!AB:AB,"",0,1),""))</f>
        <v/>
      </c>
      <c r="P242" s="184"/>
      <c r="Q242" s="184"/>
      <c r="R242" s="179" t="str">
        <f>IF($C242="","",IF(_xlfn.XLOOKUP($B242,Event_and_Consequence!$CL:$CL,Event_and_Consequence!AC:AC,"",0,1)&lt;&gt;"",_xlfn.XLOOKUP($B242,Event_and_Consequence!$CL:$CL,Event_and_Consequence!AC:AC,"",0,1),""))</f>
        <v/>
      </c>
      <c r="S242" s="179" t="str">
        <f>IF($C242="","",IF(_xlfn.XLOOKUP($B242,Event_and_Consequence!$CL:$CL,Event_and_Consequence!AD:AD,"",0,1)&lt;&gt;"",_xlfn.XLOOKUP($B242,Event_and_Consequence!$CL:$CL,Event_and_Consequence!AD:AD,"",0,1),""))</f>
        <v/>
      </c>
      <c r="T242" s="179" t="str">
        <f>IF($C242="","",IF(_xlfn.XLOOKUP($B242,Event_and_Consequence!$CL:$CL,Event_and_Consequence!AE:AE,"",0,1)&lt;&gt;"",_xlfn.XLOOKUP($B242,Event_and_Consequence!$CL:$CL,Event_and_Consequence!AE:AE,"",0,1),""))</f>
        <v/>
      </c>
      <c r="U242" s="179" t="str">
        <f>IF($C242="","",IF(_xlfn.XLOOKUP($B242,Event_and_Consequence!$CL:$CL,Event_and_Consequence!AF:AF,"",0,1)&lt;&gt;"",_xlfn.XLOOKUP($B242,Event_and_Consequence!$CL:$CL,Event_and_Consequence!AF:AF,"",0,1),""))</f>
        <v/>
      </c>
      <c r="V242" s="184"/>
      <c r="W242" s="184"/>
      <c r="X242" s="179" t="str">
        <f>IF($C242="","",IF(_xlfn.XLOOKUP($B242,Event_and_Consequence!$CL:$CL,Event_and_Consequence!AG:AG,"",0,1)&lt;&gt;"",_xlfn.XLOOKUP($B242,Event_and_Consequence!$CL:$CL,Event_and_Consequence!AG:AG,"",0,1),""))</f>
        <v/>
      </c>
      <c r="Y242" s="179" t="str">
        <f>IF($C242="","",IF(_xlfn.XLOOKUP($B242,Event_and_Consequence!$CL:$CL,Event_and_Consequence!AH:AH,"",0,1)&lt;&gt;"",_xlfn.XLOOKUP($B242,Event_and_Consequence!$CL:$CL,Event_and_Consequence!AH:AH,"",0,1),""))</f>
        <v/>
      </c>
      <c r="Z242" s="179" t="str">
        <f>IF($C242="","",IF(_xlfn.XLOOKUP($B242,Event_and_Consequence!$CL:$CL,Event_and_Consequence!AI:AI,"",0,1)&lt;&gt;"",_xlfn.XLOOKUP($B242,Event_and_Consequence!$CL:$CL,Event_and_Consequence!AI:AI,"",0,1),""))</f>
        <v/>
      </c>
      <c r="AA242" s="179" t="str">
        <f>IF($C242="","",IF(_xlfn.XLOOKUP($B242,Event_and_Consequence!$CL:$CL,Event_and_Consequence!AJ:AJ,"",0,1)&lt;&gt;"",_xlfn.XLOOKUP($B242,Event_and_Consequence!$CL:$CL,Event_and_Consequence!AJ:AJ,"",0,1),""))</f>
        <v/>
      </c>
      <c r="AB242" s="184"/>
    </row>
    <row r="243" spans="1:28" s="176" customFormat="1" ht="12" x14ac:dyDescent="0.25">
      <c r="A243" s="188"/>
      <c r="B243" s="188">
        <v>241</v>
      </c>
      <c r="C243" s="178" t="str">
        <f>_xlfn.XLOOKUP($B243,Event_and_Consequence!$CL:$CL,Event_and_Consequence!B:B,"",0,1)</f>
        <v/>
      </c>
      <c r="D243" s="179" t="str">
        <f>IF($C243="","",_xlfn.XLOOKUP(C243,Facility_Information!B:B,Facility_Information!O:O,,0,1))</f>
        <v/>
      </c>
      <c r="E243" s="180" t="str">
        <f>IF($C243="","",_xlfn.XLOOKUP($B243,Event_and_Consequence!$CL:$CL,Event_and_Consequence!G:G,"",0,1))</f>
        <v/>
      </c>
      <c r="F243" s="181" t="str">
        <f>IF($C243="","",_xlfn.XLOOKUP($B243,Event_and_Consequence!$CL:$CL,Event_and_Consequence!H:H,"",0,1))</f>
        <v/>
      </c>
      <c r="G243" s="184"/>
      <c r="H243" s="184"/>
      <c r="I243" s="184"/>
      <c r="J243" s="179" t="str">
        <f>IF($C243="","",_xlfn.XLOOKUP($B243,Event_and_Consequence!$CL:$CL,Event_and_Consequence!I:I,"",0,1))</f>
        <v/>
      </c>
      <c r="K243" s="184"/>
      <c r="L243" s="179" t="str">
        <f>IF($C243="","",IF(_xlfn.XLOOKUP($B243,Event_and_Consequence!$CL:$CL,Event_and_Consequence!Y:Y,"",0,1)&lt;&gt;"",_xlfn.XLOOKUP($B243,Event_and_Consequence!$CL:$CL,Event_and_Consequence!Y:Y,"",0,1),""))</f>
        <v/>
      </c>
      <c r="M243" s="179" t="str">
        <f>IF($C243="","",IF(_xlfn.XLOOKUP($B243,Event_and_Consequence!$CL:$CL,Event_and_Consequence!Z:Z,"",0,1)&lt;&gt;"",_xlfn.XLOOKUP($B243,Event_and_Consequence!$CL:$CL,Event_and_Consequence!Z:Z,"",0,1),""))</f>
        <v/>
      </c>
      <c r="N243" s="179" t="str">
        <f>IF($C243="","",IF(_xlfn.XLOOKUP($B243,Event_and_Consequence!$CL:$CL,Event_and_Consequence!AA:AA,"",0,1)&lt;&gt;"",_xlfn.XLOOKUP($B243,Event_and_Consequence!$CL:$CL,Event_and_Consequence!AA:AA,"",0,1),""))</f>
        <v/>
      </c>
      <c r="O243" s="179" t="str">
        <f>IF($C243="","",IF(_xlfn.XLOOKUP($B243,Event_and_Consequence!$CL:$CL,Event_and_Consequence!AB:AB,"",0,1)&lt;&gt;"",_xlfn.XLOOKUP($B243,Event_and_Consequence!$CL:$CL,Event_and_Consequence!AB:AB,"",0,1),""))</f>
        <v/>
      </c>
      <c r="P243" s="184"/>
      <c r="Q243" s="184"/>
      <c r="R243" s="179" t="str">
        <f>IF($C243="","",IF(_xlfn.XLOOKUP($B243,Event_and_Consequence!$CL:$CL,Event_and_Consequence!AC:AC,"",0,1)&lt;&gt;"",_xlfn.XLOOKUP($B243,Event_and_Consequence!$CL:$CL,Event_and_Consequence!AC:AC,"",0,1),""))</f>
        <v/>
      </c>
      <c r="S243" s="179" t="str">
        <f>IF($C243="","",IF(_xlfn.XLOOKUP($B243,Event_and_Consequence!$CL:$CL,Event_and_Consequence!AD:AD,"",0,1)&lt;&gt;"",_xlfn.XLOOKUP($B243,Event_and_Consequence!$CL:$CL,Event_and_Consequence!AD:AD,"",0,1),""))</f>
        <v/>
      </c>
      <c r="T243" s="179" t="str">
        <f>IF($C243="","",IF(_xlfn.XLOOKUP($B243,Event_and_Consequence!$CL:$CL,Event_and_Consequence!AE:AE,"",0,1)&lt;&gt;"",_xlfn.XLOOKUP($B243,Event_and_Consequence!$CL:$CL,Event_and_Consequence!AE:AE,"",0,1),""))</f>
        <v/>
      </c>
      <c r="U243" s="179" t="str">
        <f>IF($C243="","",IF(_xlfn.XLOOKUP($B243,Event_and_Consequence!$CL:$CL,Event_and_Consequence!AF:AF,"",0,1)&lt;&gt;"",_xlfn.XLOOKUP($B243,Event_and_Consequence!$CL:$CL,Event_and_Consequence!AF:AF,"",0,1),""))</f>
        <v/>
      </c>
      <c r="V243" s="184"/>
      <c r="W243" s="184"/>
      <c r="X243" s="179" t="str">
        <f>IF($C243="","",IF(_xlfn.XLOOKUP($B243,Event_and_Consequence!$CL:$CL,Event_and_Consequence!AG:AG,"",0,1)&lt;&gt;"",_xlfn.XLOOKUP($B243,Event_and_Consequence!$CL:$CL,Event_and_Consequence!AG:AG,"",0,1),""))</f>
        <v/>
      </c>
      <c r="Y243" s="179" t="str">
        <f>IF($C243="","",IF(_xlfn.XLOOKUP($B243,Event_and_Consequence!$CL:$CL,Event_and_Consequence!AH:AH,"",0,1)&lt;&gt;"",_xlfn.XLOOKUP($B243,Event_and_Consequence!$CL:$CL,Event_and_Consequence!AH:AH,"",0,1),""))</f>
        <v/>
      </c>
      <c r="Z243" s="179" t="str">
        <f>IF($C243="","",IF(_xlfn.XLOOKUP($B243,Event_and_Consequence!$CL:$CL,Event_and_Consequence!AI:AI,"",0,1)&lt;&gt;"",_xlfn.XLOOKUP($B243,Event_and_Consequence!$CL:$CL,Event_and_Consequence!AI:AI,"",0,1),""))</f>
        <v/>
      </c>
      <c r="AA243" s="179" t="str">
        <f>IF($C243="","",IF(_xlfn.XLOOKUP($B243,Event_and_Consequence!$CL:$CL,Event_and_Consequence!AJ:AJ,"",0,1)&lt;&gt;"",_xlfn.XLOOKUP($B243,Event_and_Consequence!$CL:$CL,Event_and_Consequence!AJ:AJ,"",0,1),""))</f>
        <v/>
      </c>
      <c r="AB243" s="184"/>
    </row>
    <row r="244" spans="1:28" s="176" customFormat="1" ht="12" x14ac:dyDescent="0.25">
      <c r="A244" s="188"/>
      <c r="B244" s="188">
        <v>242</v>
      </c>
      <c r="C244" s="178" t="str">
        <f>_xlfn.XLOOKUP($B244,Event_and_Consequence!$CL:$CL,Event_and_Consequence!B:B,"",0,1)</f>
        <v/>
      </c>
      <c r="D244" s="179" t="str">
        <f>IF($C244="","",_xlfn.XLOOKUP(C244,Facility_Information!B:B,Facility_Information!O:O,,0,1))</f>
        <v/>
      </c>
      <c r="E244" s="180" t="str">
        <f>IF($C244="","",_xlfn.XLOOKUP($B244,Event_and_Consequence!$CL:$CL,Event_and_Consequence!G:G,"",0,1))</f>
        <v/>
      </c>
      <c r="F244" s="181" t="str">
        <f>IF($C244="","",_xlfn.XLOOKUP($B244,Event_and_Consequence!$CL:$CL,Event_and_Consequence!H:H,"",0,1))</f>
        <v/>
      </c>
      <c r="G244" s="184"/>
      <c r="H244" s="184"/>
      <c r="I244" s="184"/>
      <c r="J244" s="179" t="str">
        <f>IF($C244="","",_xlfn.XLOOKUP($B244,Event_and_Consequence!$CL:$CL,Event_and_Consequence!I:I,"",0,1))</f>
        <v/>
      </c>
      <c r="K244" s="184"/>
      <c r="L244" s="179" t="str">
        <f>IF($C244="","",IF(_xlfn.XLOOKUP($B244,Event_and_Consequence!$CL:$CL,Event_and_Consequence!Y:Y,"",0,1)&lt;&gt;"",_xlfn.XLOOKUP($B244,Event_and_Consequence!$CL:$CL,Event_and_Consequence!Y:Y,"",0,1),""))</f>
        <v/>
      </c>
      <c r="M244" s="179" t="str">
        <f>IF($C244="","",IF(_xlfn.XLOOKUP($B244,Event_and_Consequence!$CL:$CL,Event_and_Consequence!Z:Z,"",0,1)&lt;&gt;"",_xlfn.XLOOKUP($B244,Event_and_Consequence!$CL:$CL,Event_and_Consequence!Z:Z,"",0,1),""))</f>
        <v/>
      </c>
      <c r="N244" s="179" t="str">
        <f>IF($C244="","",IF(_xlfn.XLOOKUP($B244,Event_and_Consequence!$CL:$CL,Event_and_Consequence!AA:AA,"",0,1)&lt;&gt;"",_xlfn.XLOOKUP($B244,Event_and_Consequence!$CL:$CL,Event_and_Consequence!AA:AA,"",0,1),""))</f>
        <v/>
      </c>
      <c r="O244" s="179" t="str">
        <f>IF($C244="","",IF(_xlfn.XLOOKUP($B244,Event_and_Consequence!$CL:$CL,Event_and_Consequence!AB:AB,"",0,1)&lt;&gt;"",_xlfn.XLOOKUP($B244,Event_and_Consequence!$CL:$CL,Event_and_Consequence!AB:AB,"",0,1),""))</f>
        <v/>
      </c>
      <c r="P244" s="184"/>
      <c r="Q244" s="184"/>
      <c r="R244" s="179" t="str">
        <f>IF($C244="","",IF(_xlfn.XLOOKUP($B244,Event_and_Consequence!$CL:$CL,Event_and_Consequence!AC:AC,"",0,1)&lt;&gt;"",_xlfn.XLOOKUP($B244,Event_and_Consequence!$CL:$CL,Event_and_Consequence!AC:AC,"",0,1),""))</f>
        <v/>
      </c>
      <c r="S244" s="179" t="str">
        <f>IF($C244="","",IF(_xlfn.XLOOKUP($B244,Event_and_Consequence!$CL:$CL,Event_and_Consequence!AD:AD,"",0,1)&lt;&gt;"",_xlfn.XLOOKUP($B244,Event_and_Consequence!$CL:$CL,Event_and_Consequence!AD:AD,"",0,1),""))</f>
        <v/>
      </c>
      <c r="T244" s="179" t="str">
        <f>IF($C244="","",IF(_xlfn.XLOOKUP($B244,Event_and_Consequence!$CL:$CL,Event_and_Consequence!AE:AE,"",0,1)&lt;&gt;"",_xlfn.XLOOKUP($B244,Event_and_Consequence!$CL:$CL,Event_and_Consequence!AE:AE,"",0,1),""))</f>
        <v/>
      </c>
      <c r="U244" s="179" t="str">
        <f>IF($C244="","",IF(_xlfn.XLOOKUP($B244,Event_and_Consequence!$CL:$CL,Event_and_Consequence!AF:AF,"",0,1)&lt;&gt;"",_xlfn.XLOOKUP($B244,Event_and_Consequence!$CL:$CL,Event_and_Consequence!AF:AF,"",0,1),""))</f>
        <v/>
      </c>
      <c r="V244" s="184"/>
      <c r="W244" s="184"/>
      <c r="X244" s="179" t="str">
        <f>IF($C244="","",IF(_xlfn.XLOOKUP($B244,Event_and_Consequence!$CL:$CL,Event_and_Consequence!AG:AG,"",0,1)&lt;&gt;"",_xlfn.XLOOKUP($B244,Event_and_Consequence!$CL:$CL,Event_and_Consequence!AG:AG,"",0,1),""))</f>
        <v/>
      </c>
      <c r="Y244" s="179" t="str">
        <f>IF($C244="","",IF(_xlfn.XLOOKUP($B244,Event_and_Consequence!$CL:$CL,Event_and_Consequence!AH:AH,"",0,1)&lt;&gt;"",_xlfn.XLOOKUP($B244,Event_and_Consequence!$CL:$CL,Event_and_Consequence!AH:AH,"",0,1),""))</f>
        <v/>
      </c>
      <c r="Z244" s="179" t="str">
        <f>IF($C244="","",IF(_xlfn.XLOOKUP($B244,Event_and_Consequence!$CL:$CL,Event_and_Consequence!AI:AI,"",0,1)&lt;&gt;"",_xlfn.XLOOKUP($B244,Event_and_Consequence!$CL:$CL,Event_and_Consequence!AI:AI,"",0,1),""))</f>
        <v/>
      </c>
      <c r="AA244" s="179" t="str">
        <f>IF($C244="","",IF(_xlfn.XLOOKUP($B244,Event_and_Consequence!$CL:$CL,Event_and_Consequence!AJ:AJ,"",0,1)&lt;&gt;"",_xlfn.XLOOKUP($B244,Event_and_Consequence!$CL:$CL,Event_and_Consequence!AJ:AJ,"",0,1),""))</f>
        <v/>
      </c>
      <c r="AB244" s="184"/>
    </row>
    <row r="245" spans="1:28" s="176" customFormat="1" ht="12" x14ac:dyDescent="0.25">
      <c r="A245" s="188"/>
      <c r="B245" s="188">
        <v>243</v>
      </c>
      <c r="C245" s="178" t="str">
        <f>_xlfn.XLOOKUP($B245,Event_and_Consequence!$CL:$CL,Event_and_Consequence!B:B,"",0,1)</f>
        <v/>
      </c>
      <c r="D245" s="179" t="str">
        <f>IF($C245="","",_xlfn.XLOOKUP(C245,Facility_Information!B:B,Facility_Information!O:O,,0,1))</f>
        <v/>
      </c>
      <c r="E245" s="180" t="str">
        <f>IF($C245="","",_xlfn.XLOOKUP($B245,Event_and_Consequence!$CL:$CL,Event_and_Consequence!G:G,"",0,1))</f>
        <v/>
      </c>
      <c r="F245" s="181" t="str">
        <f>IF($C245="","",_xlfn.XLOOKUP($B245,Event_and_Consequence!$CL:$CL,Event_and_Consequence!H:H,"",0,1))</f>
        <v/>
      </c>
      <c r="G245" s="184"/>
      <c r="H245" s="184"/>
      <c r="I245" s="184"/>
      <c r="J245" s="179" t="str">
        <f>IF($C245="","",_xlfn.XLOOKUP($B245,Event_and_Consequence!$CL:$CL,Event_and_Consequence!I:I,"",0,1))</f>
        <v/>
      </c>
      <c r="K245" s="184"/>
      <c r="L245" s="179" t="str">
        <f>IF($C245="","",IF(_xlfn.XLOOKUP($B245,Event_and_Consequence!$CL:$CL,Event_and_Consequence!Y:Y,"",0,1)&lt;&gt;"",_xlfn.XLOOKUP($B245,Event_and_Consequence!$CL:$CL,Event_and_Consequence!Y:Y,"",0,1),""))</f>
        <v/>
      </c>
      <c r="M245" s="179" t="str">
        <f>IF($C245="","",IF(_xlfn.XLOOKUP($B245,Event_and_Consequence!$CL:$CL,Event_and_Consequence!Z:Z,"",0,1)&lt;&gt;"",_xlfn.XLOOKUP($B245,Event_and_Consequence!$CL:$CL,Event_and_Consequence!Z:Z,"",0,1),""))</f>
        <v/>
      </c>
      <c r="N245" s="179" t="str">
        <f>IF($C245="","",IF(_xlfn.XLOOKUP($B245,Event_and_Consequence!$CL:$CL,Event_and_Consequence!AA:AA,"",0,1)&lt;&gt;"",_xlfn.XLOOKUP($B245,Event_and_Consequence!$CL:$CL,Event_and_Consequence!AA:AA,"",0,1),""))</f>
        <v/>
      </c>
      <c r="O245" s="179" t="str">
        <f>IF($C245="","",IF(_xlfn.XLOOKUP($B245,Event_and_Consequence!$CL:$CL,Event_and_Consequence!AB:AB,"",0,1)&lt;&gt;"",_xlfn.XLOOKUP($B245,Event_and_Consequence!$CL:$CL,Event_and_Consequence!AB:AB,"",0,1),""))</f>
        <v/>
      </c>
      <c r="P245" s="184"/>
      <c r="Q245" s="184"/>
      <c r="R245" s="179" t="str">
        <f>IF($C245="","",IF(_xlfn.XLOOKUP($B245,Event_and_Consequence!$CL:$CL,Event_and_Consequence!AC:AC,"",0,1)&lt;&gt;"",_xlfn.XLOOKUP($B245,Event_and_Consequence!$CL:$CL,Event_and_Consequence!AC:AC,"",0,1),""))</f>
        <v/>
      </c>
      <c r="S245" s="179" t="str">
        <f>IF($C245="","",IF(_xlfn.XLOOKUP($B245,Event_and_Consequence!$CL:$CL,Event_and_Consequence!AD:AD,"",0,1)&lt;&gt;"",_xlfn.XLOOKUP($B245,Event_and_Consequence!$CL:$CL,Event_and_Consequence!AD:AD,"",0,1),""))</f>
        <v/>
      </c>
      <c r="T245" s="179" t="str">
        <f>IF($C245="","",IF(_xlfn.XLOOKUP($B245,Event_and_Consequence!$CL:$CL,Event_and_Consequence!AE:AE,"",0,1)&lt;&gt;"",_xlfn.XLOOKUP($B245,Event_and_Consequence!$CL:$CL,Event_and_Consequence!AE:AE,"",0,1),""))</f>
        <v/>
      </c>
      <c r="U245" s="179" t="str">
        <f>IF($C245="","",IF(_xlfn.XLOOKUP($B245,Event_and_Consequence!$CL:$CL,Event_and_Consequence!AF:AF,"",0,1)&lt;&gt;"",_xlfn.XLOOKUP($B245,Event_and_Consequence!$CL:$CL,Event_and_Consequence!AF:AF,"",0,1),""))</f>
        <v/>
      </c>
      <c r="V245" s="184"/>
      <c r="W245" s="184"/>
      <c r="X245" s="179" t="str">
        <f>IF($C245="","",IF(_xlfn.XLOOKUP($B245,Event_and_Consequence!$CL:$CL,Event_and_Consequence!AG:AG,"",0,1)&lt;&gt;"",_xlfn.XLOOKUP($B245,Event_and_Consequence!$CL:$CL,Event_and_Consequence!AG:AG,"",0,1),""))</f>
        <v/>
      </c>
      <c r="Y245" s="179" t="str">
        <f>IF($C245="","",IF(_xlfn.XLOOKUP($B245,Event_and_Consequence!$CL:$CL,Event_and_Consequence!AH:AH,"",0,1)&lt;&gt;"",_xlfn.XLOOKUP($B245,Event_and_Consequence!$CL:$CL,Event_and_Consequence!AH:AH,"",0,1),""))</f>
        <v/>
      </c>
      <c r="Z245" s="179" t="str">
        <f>IF($C245="","",IF(_xlfn.XLOOKUP($B245,Event_and_Consequence!$CL:$CL,Event_and_Consequence!AI:AI,"",0,1)&lt;&gt;"",_xlfn.XLOOKUP($B245,Event_and_Consequence!$CL:$CL,Event_and_Consequence!AI:AI,"",0,1),""))</f>
        <v/>
      </c>
      <c r="AA245" s="179" t="str">
        <f>IF($C245="","",IF(_xlfn.XLOOKUP($B245,Event_and_Consequence!$CL:$CL,Event_and_Consequence!AJ:AJ,"",0,1)&lt;&gt;"",_xlfn.XLOOKUP($B245,Event_and_Consequence!$CL:$CL,Event_and_Consequence!AJ:AJ,"",0,1),""))</f>
        <v/>
      </c>
      <c r="AB245" s="184"/>
    </row>
    <row r="246" spans="1:28" s="176" customFormat="1" ht="12" x14ac:dyDescent="0.25">
      <c r="A246" s="188"/>
      <c r="B246" s="188">
        <v>244</v>
      </c>
      <c r="C246" s="178" t="str">
        <f>_xlfn.XLOOKUP($B246,Event_and_Consequence!$CL:$CL,Event_and_Consequence!B:B,"",0,1)</f>
        <v/>
      </c>
      <c r="D246" s="179" t="str">
        <f>IF($C246="","",_xlfn.XLOOKUP(C246,Facility_Information!B:B,Facility_Information!O:O,,0,1))</f>
        <v/>
      </c>
      <c r="E246" s="180" t="str">
        <f>IF($C246="","",_xlfn.XLOOKUP($B246,Event_and_Consequence!$CL:$CL,Event_and_Consequence!G:G,"",0,1))</f>
        <v/>
      </c>
      <c r="F246" s="181" t="str">
        <f>IF($C246="","",_xlfn.XLOOKUP($B246,Event_and_Consequence!$CL:$CL,Event_and_Consequence!H:H,"",0,1))</f>
        <v/>
      </c>
      <c r="G246" s="184"/>
      <c r="H246" s="184"/>
      <c r="I246" s="184"/>
      <c r="J246" s="179" t="str">
        <f>IF($C246="","",_xlfn.XLOOKUP($B246,Event_and_Consequence!$CL:$CL,Event_and_Consequence!I:I,"",0,1))</f>
        <v/>
      </c>
      <c r="K246" s="184"/>
      <c r="L246" s="179" t="str">
        <f>IF($C246="","",IF(_xlfn.XLOOKUP($B246,Event_and_Consequence!$CL:$CL,Event_and_Consequence!Y:Y,"",0,1)&lt;&gt;"",_xlfn.XLOOKUP($B246,Event_and_Consequence!$CL:$CL,Event_and_Consequence!Y:Y,"",0,1),""))</f>
        <v/>
      </c>
      <c r="M246" s="179" t="str">
        <f>IF($C246="","",IF(_xlfn.XLOOKUP($B246,Event_and_Consequence!$CL:$CL,Event_and_Consequence!Z:Z,"",0,1)&lt;&gt;"",_xlfn.XLOOKUP($B246,Event_and_Consequence!$CL:$CL,Event_and_Consequence!Z:Z,"",0,1),""))</f>
        <v/>
      </c>
      <c r="N246" s="179" t="str">
        <f>IF($C246="","",IF(_xlfn.XLOOKUP($B246,Event_and_Consequence!$CL:$CL,Event_and_Consequence!AA:AA,"",0,1)&lt;&gt;"",_xlfn.XLOOKUP($B246,Event_and_Consequence!$CL:$CL,Event_and_Consequence!AA:AA,"",0,1),""))</f>
        <v/>
      </c>
      <c r="O246" s="179" t="str">
        <f>IF($C246="","",IF(_xlfn.XLOOKUP($B246,Event_and_Consequence!$CL:$CL,Event_and_Consequence!AB:AB,"",0,1)&lt;&gt;"",_xlfn.XLOOKUP($B246,Event_and_Consequence!$CL:$CL,Event_and_Consequence!AB:AB,"",0,1),""))</f>
        <v/>
      </c>
      <c r="P246" s="184"/>
      <c r="Q246" s="184"/>
      <c r="R246" s="179" t="str">
        <f>IF($C246="","",IF(_xlfn.XLOOKUP($B246,Event_and_Consequence!$CL:$CL,Event_and_Consequence!AC:AC,"",0,1)&lt;&gt;"",_xlfn.XLOOKUP($B246,Event_and_Consequence!$CL:$CL,Event_and_Consequence!AC:AC,"",0,1),""))</f>
        <v/>
      </c>
      <c r="S246" s="179" t="str">
        <f>IF($C246="","",IF(_xlfn.XLOOKUP($B246,Event_and_Consequence!$CL:$CL,Event_and_Consequence!AD:AD,"",0,1)&lt;&gt;"",_xlfn.XLOOKUP($B246,Event_and_Consequence!$CL:$CL,Event_and_Consequence!AD:AD,"",0,1),""))</f>
        <v/>
      </c>
      <c r="T246" s="179" t="str">
        <f>IF($C246="","",IF(_xlfn.XLOOKUP($B246,Event_and_Consequence!$CL:$CL,Event_and_Consequence!AE:AE,"",0,1)&lt;&gt;"",_xlfn.XLOOKUP($B246,Event_and_Consequence!$CL:$CL,Event_and_Consequence!AE:AE,"",0,1),""))</f>
        <v/>
      </c>
      <c r="U246" s="179" t="str">
        <f>IF($C246="","",IF(_xlfn.XLOOKUP($B246,Event_and_Consequence!$CL:$CL,Event_and_Consequence!AF:AF,"",0,1)&lt;&gt;"",_xlfn.XLOOKUP($B246,Event_and_Consequence!$CL:$CL,Event_and_Consequence!AF:AF,"",0,1),""))</f>
        <v/>
      </c>
      <c r="V246" s="184"/>
      <c r="W246" s="184"/>
      <c r="X246" s="179" t="str">
        <f>IF($C246="","",IF(_xlfn.XLOOKUP($B246,Event_and_Consequence!$CL:$CL,Event_and_Consequence!AG:AG,"",0,1)&lt;&gt;"",_xlfn.XLOOKUP($B246,Event_and_Consequence!$CL:$CL,Event_and_Consequence!AG:AG,"",0,1),""))</f>
        <v/>
      </c>
      <c r="Y246" s="179" t="str">
        <f>IF($C246="","",IF(_xlfn.XLOOKUP($B246,Event_and_Consequence!$CL:$CL,Event_and_Consequence!AH:AH,"",0,1)&lt;&gt;"",_xlfn.XLOOKUP($B246,Event_and_Consequence!$CL:$CL,Event_and_Consequence!AH:AH,"",0,1),""))</f>
        <v/>
      </c>
      <c r="Z246" s="179" t="str">
        <f>IF($C246="","",IF(_xlfn.XLOOKUP($B246,Event_and_Consequence!$CL:$CL,Event_and_Consequence!AI:AI,"",0,1)&lt;&gt;"",_xlfn.XLOOKUP($B246,Event_and_Consequence!$CL:$CL,Event_and_Consequence!AI:AI,"",0,1),""))</f>
        <v/>
      </c>
      <c r="AA246" s="179" t="str">
        <f>IF($C246="","",IF(_xlfn.XLOOKUP($B246,Event_and_Consequence!$CL:$CL,Event_and_Consequence!AJ:AJ,"",0,1)&lt;&gt;"",_xlfn.XLOOKUP($B246,Event_and_Consequence!$CL:$CL,Event_and_Consequence!AJ:AJ,"",0,1),""))</f>
        <v/>
      </c>
      <c r="AB246" s="184"/>
    </row>
    <row r="247" spans="1:28" s="176" customFormat="1" ht="12" x14ac:dyDescent="0.25">
      <c r="A247" s="188"/>
      <c r="B247" s="188">
        <v>245</v>
      </c>
      <c r="C247" s="178" t="str">
        <f>_xlfn.XLOOKUP($B247,Event_and_Consequence!$CL:$CL,Event_and_Consequence!B:B,"",0,1)</f>
        <v/>
      </c>
      <c r="D247" s="179" t="str">
        <f>IF($C247="","",_xlfn.XLOOKUP(C247,Facility_Information!B:B,Facility_Information!O:O,,0,1))</f>
        <v/>
      </c>
      <c r="E247" s="180" t="str">
        <f>IF($C247="","",_xlfn.XLOOKUP($B247,Event_and_Consequence!$CL:$CL,Event_and_Consequence!G:G,"",0,1))</f>
        <v/>
      </c>
      <c r="F247" s="181" t="str">
        <f>IF($C247="","",_xlfn.XLOOKUP($B247,Event_and_Consequence!$CL:$CL,Event_and_Consequence!H:H,"",0,1))</f>
        <v/>
      </c>
      <c r="G247" s="184"/>
      <c r="H247" s="184"/>
      <c r="I247" s="184"/>
      <c r="J247" s="179" t="str">
        <f>IF($C247="","",_xlfn.XLOOKUP($B247,Event_and_Consequence!$CL:$CL,Event_and_Consequence!I:I,"",0,1))</f>
        <v/>
      </c>
      <c r="K247" s="184"/>
      <c r="L247" s="179" t="str">
        <f>IF($C247="","",IF(_xlfn.XLOOKUP($B247,Event_and_Consequence!$CL:$CL,Event_and_Consequence!Y:Y,"",0,1)&lt;&gt;"",_xlfn.XLOOKUP($B247,Event_and_Consequence!$CL:$CL,Event_and_Consequence!Y:Y,"",0,1),""))</f>
        <v/>
      </c>
      <c r="M247" s="179" t="str">
        <f>IF($C247="","",IF(_xlfn.XLOOKUP($B247,Event_and_Consequence!$CL:$CL,Event_and_Consequence!Z:Z,"",0,1)&lt;&gt;"",_xlfn.XLOOKUP($B247,Event_and_Consequence!$CL:$CL,Event_and_Consequence!Z:Z,"",0,1),""))</f>
        <v/>
      </c>
      <c r="N247" s="179" t="str">
        <f>IF($C247="","",IF(_xlfn.XLOOKUP($B247,Event_and_Consequence!$CL:$CL,Event_and_Consequence!AA:AA,"",0,1)&lt;&gt;"",_xlfn.XLOOKUP($B247,Event_and_Consequence!$CL:$CL,Event_and_Consequence!AA:AA,"",0,1),""))</f>
        <v/>
      </c>
      <c r="O247" s="179" t="str">
        <f>IF($C247="","",IF(_xlfn.XLOOKUP($B247,Event_and_Consequence!$CL:$CL,Event_and_Consequence!AB:AB,"",0,1)&lt;&gt;"",_xlfn.XLOOKUP($B247,Event_and_Consequence!$CL:$CL,Event_and_Consequence!AB:AB,"",0,1),""))</f>
        <v/>
      </c>
      <c r="P247" s="184"/>
      <c r="Q247" s="184"/>
      <c r="R247" s="179" t="str">
        <f>IF($C247="","",IF(_xlfn.XLOOKUP($B247,Event_and_Consequence!$CL:$CL,Event_and_Consequence!AC:AC,"",0,1)&lt;&gt;"",_xlfn.XLOOKUP($B247,Event_and_Consequence!$CL:$CL,Event_and_Consequence!AC:AC,"",0,1),""))</f>
        <v/>
      </c>
      <c r="S247" s="179" t="str">
        <f>IF($C247="","",IF(_xlfn.XLOOKUP($B247,Event_and_Consequence!$CL:$CL,Event_and_Consequence!AD:AD,"",0,1)&lt;&gt;"",_xlfn.XLOOKUP($B247,Event_and_Consequence!$CL:$CL,Event_and_Consequence!AD:AD,"",0,1),""))</f>
        <v/>
      </c>
      <c r="T247" s="179" t="str">
        <f>IF($C247="","",IF(_xlfn.XLOOKUP($B247,Event_and_Consequence!$CL:$CL,Event_and_Consequence!AE:AE,"",0,1)&lt;&gt;"",_xlfn.XLOOKUP($B247,Event_and_Consequence!$CL:$CL,Event_and_Consequence!AE:AE,"",0,1),""))</f>
        <v/>
      </c>
      <c r="U247" s="179" t="str">
        <f>IF($C247="","",IF(_xlfn.XLOOKUP($B247,Event_and_Consequence!$CL:$CL,Event_and_Consequence!AF:AF,"",0,1)&lt;&gt;"",_xlfn.XLOOKUP($B247,Event_and_Consequence!$CL:$CL,Event_and_Consequence!AF:AF,"",0,1),""))</f>
        <v/>
      </c>
      <c r="V247" s="184"/>
      <c r="W247" s="184"/>
      <c r="X247" s="179" t="str">
        <f>IF($C247="","",IF(_xlfn.XLOOKUP($B247,Event_and_Consequence!$CL:$CL,Event_and_Consequence!AG:AG,"",0,1)&lt;&gt;"",_xlfn.XLOOKUP($B247,Event_and_Consequence!$CL:$CL,Event_and_Consequence!AG:AG,"",0,1),""))</f>
        <v/>
      </c>
      <c r="Y247" s="179" t="str">
        <f>IF($C247="","",IF(_xlfn.XLOOKUP($B247,Event_and_Consequence!$CL:$CL,Event_and_Consequence!AH:AH,"",0,1)&lt;&gt;"",_xlfn.XLOOKUP($B247,Event_and_Consequence!$CL:$CL,Event_and_Consequence!AH:AH,"",0,1),""))</f>
        <v/>
      </c>
      <c r="Z247" s="179" t="str">
        <f>IF($C247="","",IF(_xlfn.XLOOKUP($B247,Event_and_Consequence!$CL:$CL,Event_and_Consequence!AI:AI,"",0,1)&lt;&gt;"",_xlfn.XLOOKUP($B247,Event_and_Consequence!$CL:$CL,Event_and_Consequence!AI:AI,"",0,1),""))</f>
        <v/>
      </c>
      <c r="AA247" s="179" t="str">
        <f>IF($C247="","",IF(_xlfn.XLOOKUP($B247,Event_and_Consequence!$CL:$CL,Event_and_Consequence!AJ:AJ,"",0,1)&lt;&gt;"",_xlfn.XLOOKUP($B247,Event_and_Consequence!$CL:$CL,Event_and_Consequence!AJ:AJ,"",0,1),""))</f>
        <v/>
      </c>
      <c r="AB247" s="184"/>
    </row>
    <row r="248" spans="1:28" s="176" customFormat="1" ht="12" x14ac:dyDescent="0.25">
      <c r="A248" s="188"/>
      <c r="B248" s="188">
        <v>246</v>
      </c>
      <c r="C248" s="178" t="str">
        <f>_xlfn.XLOOKUP($B248,Event_and_Consequence!$CL:$CL,Event_and_Consequence!B:B,"",0,1)</f>
        <v/>
      </c>
      <c r="D248" s="179" t="str">
        <f>IF($C248="","",_xlfn.XLOOKUP(C248,Facility_Information!B:B,Facility_Information!O:O,,0,1))</f>
        <v/>
      </c>
      <c r="E248" s="180" t="str">
        <f>IF($C248="","",_xlfn.XLOOKUP($B248,Event_and_Consequence!$CL:$CL,Event_and_Consequence!G:G,"",0,1))</f>
        <v/>
      </c>
      <c r="F248" s="181" t="str">
        <f>IF($C248="","",_xlfn.XLOOKUP($B248,Event_and_Consequence!$CL:$CL,Event_and_Consequence!H:H,"",0,1))</f>
        <v/>
      </c>
      <c r="G248" s="184"/>
      <c r="H248" s="184"/>
      <c r="I248" s="184"/>
      <c r="J248" s="179" t="str">
        <f>IF($C248="","",_xlfn.XLOOKUP($B248,Event_and_Consequence!$CL:$CL,Event_and_Consequence!I:I,"",0,1))</f>
        <v/>
      </c>
      <c r="K248" s="184"/>
      <c r="L248" s="179" t="str">
        <f>IF($C248="","",IF(_xlfn.XLOOKUP($B248,Event_and_Consequence!$CL:$CL,Event_and_Consequence!Y:Y,"",0,1)&lt;&gt;"",_xlfn.XLOOKUP($B248,Event_and_Consequence!$CL:$CL,Event_and_Consequence!Y:Y,"",0,1),""))</f>
        <v/>
      </c>
      <c r="M248" s="179" t="str">
        <f>IF($C248="","",IF(_xlfn.XLOOKUP($B248,Event_and_Consequence!$CL:$CL,Event_and_Consequence!Z:Z,"",0,1)&lt;&gt;"",_xlfn.XLOOKUP($B248,Event_and_Consequence!$CL:$CL,Event_and_Consequence!Z:Z,"",0,1),""))</f>
        <v/>
      </c>
      <c r="N248" s="179" t="str">
        <f>IF($C248="","",IF(_xlfn.XLOOKUP($B248,Event_and_Consequence!$CL:$CL,Event_and_Consequence!AA:AA,"",0,1)&lt;&gt;"",_xlfn.XLOOKUP($B248,Event_and_Consequence!$CL:$CL,Event_and_Consequence!AA:AA,"",0,1),""))</f>
        <v/>
      </c>
      <c r="O248" s="179" t="str">
        <f>IF($C248="","",IF(_xlfn.XLOOKUP($B248,Event_and_Consequence!$CL:$CL,Event_and_Consequence!AB:AB,"",0,1)&lt;&gt;"",_xlfn.XLOOKUP($B248,Event_and_Consequence!$CL:$CL,Event_and_Consequence!AB:AB,"",0,1),""))</f>
        <v/>
      </c>
      <c r="P248" s="184"/>
      <c r="Q248" s="184"/>
      <c r="R248" s="179" t="str">
        <f>IF($C248="","",IF(_xlfn.XLOOKUP($B248,Event_and_Consequence!$CL:$CL,Event_and_Consequence!AC:AC,"",0,1)&lt;&gt;"",_xlfn.XLOOKUP($B248,Event_and_Consequence!$CL:$CL,Event_and_Consequence!AC:AC,"",0,1),""))</f>
        <v/>
      </c>
      <c r="S248" s="179" t="str">
        <f>IF($C248="","",IF(_xlfn.XLOOKUP($B248,Event_and_Consequence!$CL:$CL,Event_and_Consequence!AD:AD,"",0,1)&lt;&gt;"",_xlfn.XLOOKUP($B248,Event_and_Consequence!$CL:$CL,Event_and_Consequence!AD:AD,"",0,1),""))</f>
        <v/>
      </c>
      <c r="T248" s="179" t="str">
        <f>IF($C248="","",IF(_xlfn.XLOOKUP($B248,Event_and_Consequence!$CL:$CL,Event_and_Consequence!AE:AE,"",0,1)&lt;&gt;"",_xlfn.XLOOKUP($B248,Event_and_Consequence!$CL:$CL,Event_and_Consequence!AE:AE,"",0,1),""))</f>
        <v/>
      </c>
      <c r="U248" s="179" t="str">
        <f>IF($C248="","",IF(_xlfn.XLOOKUP($B248,Event_and_Consequence!$CL:$CL,Event_and_Consequence!AF:AF,"",0,1)&lt;&gt;"",_xlfn.XLOOKUP($B248,Event_and_Consequence!$CL:$CL,Event_and_Consequence!AF:AF,"",0,1),""))</f>
        <v/>
      </c>
      <c r="V248" s="184"/>
      <c r="W248" s="184"/>
      <c r="X248" s="179" t="str">
        <f>IF($C248="","",IF(_xlfn.XLOOKUP($B248,Event_and_Consequence!$CL:$CL,Event_and_Consequence!AG:AG,"",0,1)&lt;&gt;"",_xlfn.XLOOKUP($B248,Event_and_Consequence!$CL:$CL,Event_and_Consequence!AG:AG,"",0,1),""))</f>
        <v/>
      </c>
      <c r="Y248" s="179" t="str">
        <f>IF($C248="","",IF(_xlfn.XLOOKUP($B248,Event_and_Consequence!$CL:$CL,Event_and_Consequence!AH:AH,"",0,1)&lt;&gt;"",_xlfn.XLOOKUP($B248,Event_and_Consequence!$CL:$CL,Event_and_Consequence!AH:AH,"",0,1),""))</f>
        <v/>
      </c>
      <c r="Z248" s="179" t="str">
        <f>IF($C248="","",IF(_xlfn.XLOOKUP($B248,Event_and_Consequence!$CL:$CL,Event_and_Consequence!AI:AI,"",0,1)&lt;&gt;"",_xlfn.XLOOKUP($B248,Event_and_Consequence!$CL:$CL,Event_and_Consequence!AI:AI,"",0,1),""))</f>
        <v/>
      </c>
      <c r="AA248" s="179" t="str">
        <f>IF($C248="","",IF(_xlfn.XLOOKUP($B248,Event_and_Consequence!$CL:$CL,Event_and_Consequence!AJ:AJ,"",0,1)&lt;&gt;"",_xlfn.XLOOKUP($B248,Event_and_Consequence!$CL:$CL,Event_and_Consequence!AJ:AJ,"",0,1),""))</f>
        <v/>
      </c>
      <c r="AB248" s="184"/>
    </row>
    <row r="249" spans="1:28" s="176" customFormat="1" ht="12" x14ac:dyDescent="0.25">
      <c r="A249" s="188"/>
      <c r="B249" s="188">
        <v>247</v>
      </c>
      <c r="C249" s="178" t="str">
        <f>_xlfn.XLOOKUP($B249,Event_and_Consequence!$CL:$CL,Event_and_Consequence!B:B,"",0,1)</f>
        <v/>
      </c>
      <c r="D249" s="179" t="str">
        <f>IF($C249="","",_xlfn.XLOOKUP(C249,Facility_Information!B:B,Facility_Information!O:O,,0,1))</f>
        <v/>
      </c>
      <c r="E249" s="180" t="str">
        <f>IF($C249="","",_xlfn.XLOOKUP($B249,Event_and_Consequence!$CL:$CL,Event_and_Consequence!G:G,"",0,1))</f>
        <v/>
      </c>
      <c r="F249" s="181" t="str">
        <f>IF($C249="","",_xlfn.XLOOKUP($B249,Event_and_Consequence!$CL:$CL,Event_and_Consequence!H:H,"",0,1))</f>
        <v/>
      </c>
      <c r="G249" s="184"/>
      <c r="H249" s="184"/>
      <c r="I249" s="184"/>
      <c r="J249" s="179" t="str">
        <f>IF($C249="","",_xlfn.XLOOKUP($B249,Event_and_Consequence!$CL:$CL,Event_and_Consequence!I:I,"",0,1))</f>
        <v/>
      </c>
      <c r="K249" s="184"/>
      <c r="L249" s="179" t="str">
        <f>IF($C249="","",IF(_xlfn.XLOOKUP($B249,Event_and_Consequence!$CL:$CL,Event_and_Consequence!Y:Y,"",0,1)&lt;&gt;"",_xlfn.XLOOKUP($B249,Event_and_Consequence!$CL:$CL,Event_and_Consequence!Y:Y,"",0,1),""))</f>
        <v/>
      </c>
      <c r="M249" s="179" t="str">
        <f>IF($C249="","",IF(_xlfn.XLOOKUP($B249,Event_and_Consequence!$CL:$CL,Event_and_Consequence!Z:Z,"",0,1)&lt;&gt;"",_xlfn.XLOOKUP($B249,Event_and_Consequence!$CL:$CL,Event_and_Consequence!Z:Z,"",0,1),""))</f>
        <v/>
      </c>
      <c r="N249" s="179" t="str">
        <f>IF($C249="","",IF(_xlfn.XLOOKUP($B249,Event_and_Consequence!$CL:$CL,Event_and_Consequence!AA:AA,"",0,1)&lt;&gt;"",_xlfn.XLOOKUP($B249,Event_and_Consequence!$CL:$CL,Event_and_Consequence!AA:AA,"",0,1),""))</f>
        <v/>
      </c>
      <c r="O249" s="179" t="str">
        <f>IF($C249="","",IF(_xlfn.XLOOKUP($B249,Event_and_Consequence!$CL:$CL,Event_and_Consequence!AB:AB,"",0,1)&lt;&gt;"",_xlfn.XLOOKUP($B249,Event_and_Consequence!$CL:$CL,Event_and_Consequence!AB:AB,"",0,1),""))</f>
        <v/>
      </c>
      <c r="P249" s="184"/>
      <c r="Q249" s="184"/>
      <c r="R249" s="179" t="str">
        <f>IF($C249="","",IF(_xlfn.XLOOKUP($B249,Event_and_Consequence!$CL:$CL,Event_and_Consequence!AC:AC,"",0,1)&lt;&gt;"",_xlfn.XLOOKUP($B249,Event_and_Consequence!$CL:$CL,Event_and_Consequence!AC:AC,"",0,1),""))</f>
        <v/>
      </c>
      <c r="S249" s="179" t="str">
        <f>IF($C249="","",IF(_xlfn.XLOOKUP($B249,Event_and_Consequence!$CL:$CL,Event_and_Consequence!AD:AD,"",0,1)&lt;&gt;"",_xlfn.XLOOKUP($B249,Event_and_Consequence!$CL:$CL,Event_and_Consequence!AD:AD,"",0,1),""))</f>
        <v/>
      </c>
      <c r="T249" s="179" t="str">
        <f>IF($C249="","",IF(_xlfn.XLOOKUP($B249,Event_and_Consequence!$CL:$CL,Event_and_Consequence!AE:AE,"",0,1)&lt;&gt;"",_xlfn.XLOOKUP($B249,Event_and_Consequence!$CL:$CL,Event_and_Consequence!AE:AE,"",0,1),""))</f>
        <v/>
      </c>
      <c r="U249" s="179" t="str">
        <f>IF($C249="","",IF(_xlfn.XLOOKUP($B249,Event_and_Consequence!$CL:$CL,Event_and_Consequence!AF:AF,"",0,1)&lt;&gt;"",_xlfn.XLOOKUP($B249,Event_and_Consequence!$CL:$CL,Event_and_Consequence!AF:AF,"",0,1),""))</f>
        <v/>
      </c>
      <c r="V249" s="184"/>
      <c r="W249" s="184"/>
      <c r="X249" s="179" t="str">
        <f>IF($C249="","",IF(_xlfn.XLOOKUP($B249,Event_and_Consequence!$CL:$CL,Event_and_Consequence!AG:AG,"",0,1)&lt;&gt;"",_xlfn.XLOOKUP($B249,Event_and_Consequence!$CL:$CL,Event_and_Consequence!AG:AG,"",0,1),""))</f>
        <v/>
      </c>
      <c r="Y249" s="179" t="str">
        <f>IF($C249="","",IF(_xlfn.XLOOKUP($B249,Event_and_Consequence!$CL:$CL,Event_and_Consequence!AH:AH,"",0,1)&lt;&gt;"",_xlfn.XLOOKUP($B249,Event_and_Consequence!$CL:$CL,Event_and_Consequence!AH:AH,"",0,1),""))</f>
        <v/>
      </c>
      <c r="Z249" s="179" t="str">
        <f>IF($C249="","",IF(_xlfn.XLOOKUP($B249,Event_and_Consequence!$CL:$CL,Event_and_Consequence!AI:AI,"",0,1)&lt;&gt;"",_xlfn.XLOOKUP($B249,Event_and_Consequence!$CL:$CL,Event_and_Consequence!AI:AI,"",0,1),""))</f>
        <v/>
      </c>
      <c r="AA249" s="179" t="str">
        <f>IF($C249="","",IF(_xlfn.XLOOKUP($B249,Event_and_Consequence!$CL:$CL,Event_and_Consequence!AJ:AJ,"",0,1)&lt;&gt;"",_xlfn.XLOOKUP($B249,Event_and_Consequence!$CL:$CL,Event_and_Consequence!AJ:AJ,"",0,1),""))</f>
        <v/>
      </c>
      <c r="AB249" s="184"/>
    </row>
    <row r="250" spans="1:28" s="176" customFormat="1" ht="12" x14ac:dyDescent="0.25">
      <c r="A250" s="188"/>
      <c r="B250" s="188">
        <v>248</v>
      </c>
      <c r="C250" s="178" t="str">
        <f>_xlfn.XLOOKUP($B250,Event_and_Consequence!$CL:$CL,Event_and_Consequence!B:B,"",0,1)</f>
        <v/>
      </c>
      <c r="D250" s="179" t="str">
        <f>IF($C250="","",_xlfn.XLOOKUP(C250,Facility_Information!B:B,Facility_Information!O:O,,0,1))</f>
        <v/>
      </c>
      <c r="E250" s="180" t="str">
        <f>IF($C250="","",_xlfn.XLOOKUP($B250,Event_and_Consequence!$CL:$CL,Event_and_Consequence!G:G,"",0,1))</f>
        <v/>
      </c>
      <c r="F250" s="181" t="str">
        <f>IF($C250="","",_xlfn.XLOOKUP($B250,Event_and_Consequence!$CL:$CL,Event_and_Consequence!H:H,"",0,1))</f>
        <v/>
      </c>
      <c r="G250" s="184"/>
      <c r="H250" s="184"/>
      <c r="I250" s="184"/>
      <c r="J250" s="179" t="str">
        <f>IF($C250="","",_xlfn.XLOOKUP($B250,Event_and_Consequence!$CL:$CL,Event_and_Consequence!I:I,"",0,1))</f>
        <v/>
      </c>
      <c r="K250" s="184"/>
      <c r="L250" s="179" t="str">
        <f>IF($C250="","",IF(_xlfn.XLOOKUP($B250,Event_and_Consequence!$CL:$CL,Event_and_Consequence!Y:Y,"",0,1)&lt;&gt;"",_xlfn.XLOOKUP($B250,Event_and_Consequence!$CL:$CL,Event_and_Consequence!Y:Y,"",0,1),""))</f>
        <v/>
      </c>
      <c r="M250" s="179" t="str">
        <f>IF($C250="","",IF(_xlfn.XLOOKUP($B250,Event_and_Consequence!$CL:$CL,Event_and_Consequence!Z:Z,"",0,1)&lt;&gt;"",_xlfn.XLOOKUP($B250,Event_and_Consequence!$CL:$CL,Event_and_Consequence!Z:Z,"",0,1),""))</f>
        <v/>
      </c>
      <c r="N250" s="179" t="str">
        <f>IF($C250="","",IF(_xlfn.XLOOKUP($B250,Event_and_Consequence!$CL:$CL,Event_and_Consequence!AA:AA,"",0,1)&lt;&gt;"",_xlfn.XLOOKUP($B250,Event_and_Consequence!$CL:$CL,Event_and_Consequence!AA:AA,"",0,1),""))</f>
        <v/>
      </c>
      <c r="O250" s="179" t="str">
        <f>IF($C250="","",IF(_xlfn.XLOOKUP($B250,Event_and_Consequence!$CL:$CL,Event_and_Consequence!AB:AB,"",0,1)&lt;&gt;"",_xlfn.XLOOKUP($B250,Event_and_Consequence!$CL:$CL,Event_and_Consequence!AB:AB,"",0,1),""))</f>
        <v/>
      </c>
      <c r="P250" s="184"/>
      <c r="Q250" s="184"/>
      <c r="R250" s="179" t="str">
        <f>IF($C250="","",IF(_xlfn.XLOOKUP($B250,Event_and_Consequence!$CL:$CL,Event_and_Consequence!AC:AC,"",0,1)&lt;&gt;"",_xlfn.XLOOKUP($B250,Event_and_Consequence!$CL:$CL,Event_and_Consequence!AC:AC,"",0,1),""))</f>
        <v/>
      </c>
      <c r="S250" s="179" t="str">
        <f>IF($C250="","",IF(_xlfn.XLOOKUP($B250,Event_and_Consequence!$CL:$CL,Event_and_Consequence!AD:AD,"",0,1)&lt;&gt;"",_xlfn.XLOOKUP($B250,Event_and_Consequence!$CL:$CL,Event_and_Consequence!AD:AD,"",0,1),""))</f>
        <v/>
      </c>
      <c r="T250" s="179" t="str">
        <f>IF($C250="","",IF(_xlfn.XLOOKUP($B250,Event_and_Consequence!$CL:$CL,Event_and_Consequence!AE:AE,"",0,1)&lt;&gt;"",_xlfn.XLOOKUP($B250,Event_and_Consequence!$CL:$CL,Event_and_Consequence!AE:AE,"",0,1),""))</f>
        <v/>
      </c>
      <c r="U250" s="179" t="str">
        <f>IF($C250="","",IF(_xlfn.XLOOKUP($B250,Event_and_Consequence!$CL:$CL,Event_and_Consequence!AF:AF,"",0,1)&lt;&gt;"",_xlfn.XLOOKUP($B250,Event_and_Consequence!$CL:$CL,Event_and_Consequence!AF:AF,"",0,1),""))</f>
        <v/>
      </c>
      <c r="V250" s="184"/>
      <c r="W250" s="184"/>
      <c r="X250" s="179" t="str">
        <f>IF($C250="","",IF(_xlfn.XLOOKUP($B250,Event_and_Consequence!$CL:$CL,Event_and_Consequence!AG:AG,"",0,1)&lt;&gt;"",_xlfn.XLOOKUP($B250,Event_and_Consequence!$CL:$CL,Event_and_Consequence!AG:AG,"",0,1),""))</f>
        <v/>
      </c>
      <c r="Y250" s="179" t="str">
        <f>IF($C250="","",IF(_xlfn.XLOOKUP($B250,Event_and_Consequence!$CL:$CL,Event_and_Consequence!AH:AH,"",0,1)&lt;&gt;"",_xlfn.XLOOKUP($B250,Event_and_Consequence!$CL:$CL,Event_and_Consequence!AH:AH,"",0,1),""))</f>
        <v/>
      </c>
      <c r="Z250" s="179" t="str">
        <f>IF($C250="","",IF(_xlfn.XLOOKUP($B250,Event_and_Consequence!$CL:$CL,Event_and_Consequence!AI:AI,"",0,1)&lt;&gt;"",_xlfn.XLOOKUP($B250,Event_and_Consequence!$CL:$CL,Event_and_Consequence!AI:AI,"",0,1),""))</f>
        <v/>
      </c>
      <c r="AA250" s="179" t="str">
        <f>IF($C250="","",IF(_xlfn.XLOOKUP($B250,Event_and_Consequence!$CL:$CL,Event_and_Consequence!AJ:AJ,"",0,1)&lt;&gt;"",_xlfn.XLOOKUP($B250,Event_and_Consequence!$CL:$CL,Event_and_Consequence!AJ:AJ,"",0,1),""))</f>
        <v/>
      </c>
      <c r="AB250" s="184"/>
    </row>
    <row r="251" spans="1:28" s="176" customFormat="1" ht="12" x14ac:dyDescent="0.25">
      <c r="A251" s="188"/>
      <c r="B251" s="188">
        <v>249</v>
      </c>
      <c r="C251" s="178" t="str">
        <f>_xlfn.XLOOKUP($B251,Event_and_Consequence!$CL:$CL,Event_and_Consequence!B:B,"",0,1)</f>
        <v/>
      </c>
      <c r="D251" s="179" t="str">
        <f>IF($C251="","",_xlfn.XLOOKUP(C251,Facility_Information!B:B,Facility_Information!O:O,,0,1))</f>
        <v/>
      </c>
      <c r="E251" s="180" t="str">
        <f>IF($C251="","",_xlfn.XLOOKUP($B251,Event_and_Consequence!$CL:$CL,Event_and_Consequence!G:G,"",0,1))</f>
        <v/>
      </c>
      <c r="F251" s="181" t="str">
        <f>IF($C251="","",_xlfn.XLOOKUP($B251,Event_and_Consequence!$CL:$CL,Event_and_Consequence!H:H,"",0,1))</f>
        <v/>
      </c>
      <c r="G251" s="184"/>
      <c r="H251" s="184"/>
      <c r="I251" s="184"/>
      <c r="J251" s="179" t="str">
        <f>IF($C251="","",_xlfn.XLOOKUP($B251,Event_and_Consequence!$CL:$CL,Event_and_Consequence!I:I,"",0,1))</f>
        <v/>
      </c>
      <c r="K251" s="184"/>
      <c r="L251" s="179" t="str">
        <f>IF($C251="","",IF(_xlfn.XLOOKUP($B251,Event_and_Consequence!$CL:$CL,Event_and_Consequence!Y:Y,"",0,1)&lt;&gt;"",_xlfn.XLOOKUP($B251,Event_and_Consequence!$CL:$CL,Event_and_Consequence!Y:Y,"",0,1),""))</f>
        <v/>
      </c>
      <c r="M251" s="179" t="str">
        <f>IF($C251="","",IF(_xlfn.XLOOKUP($B251,Event_and_Consequence!$CL:$CL,Event_and_Consequence!Z:Z,"",0,1)&lt;&gt;"",_xlfn.XLOOKUP($B251,Event_and_Consequence!$CL:$CL,Event_and_Consequence!Z:Z,"",0,1),""))</f>
        <v/>
      </c>
      <c r="N251" s="179" t="str">
        <f>IF($C251="","",IF(_xlfn.XLOOKUP($B251,Event_and_Consequence!$CL:$CL,Event_and_Consequence!AA:AA,"",0,1)&lt;&gt;"",_xlfn.XLOOKUP($B251,Event_and_Consequence!$CL:$CL,Event_and_Consequence!AA:AA,"",0,1),""))</f>
        <v/>
      </c>
      <c r="O251" s="179" t="str">
        <f>IF($C251="","",IF(_xlfn.XLOOKUP($B251,Event_and_Consequence!$CL:$CL,Event_and_Consequence!AB:AB,"",0,1)&lt;&gt;"",_xlfn.XLOOKUP($B251,Event_and_Consequence!$CL:$CL,Event_and_Consequence!AB:AB,"",0,1),""))</f>
        <v/>
      </c>
      <c r="P251" s="184"/>
      <c r="Q251" s="184"/>
      <c r="R251" s="179" t="str">
        <f>IF($C251="","",IF(_xlfn.XLOOKUP($B251,Event_and_Consequence!$CL:$CL,Event_and_Consequence!AC:AC,"",0,1)&lt;&gt;"",_xlfn.XLOOKUP($B251,Event_and_Consequence!$CL:$CL,Event_and_Consequence!AC:AC,"",0,1),""))</f>
        <v/>
      </c>
      <c r="S251" s="179" t="str">
        <f>IF($C251="","",IF(_xlfn.XLOOKUP($B251,Event_and_Consequence!$CL:$CL,Event_and_Consequence!AD:AD,"",0,1)&lt;&gt;"",_xlfn.XLOOKUP($B251,Event_and_Consequence!$CL:$CL,Event_and_Consequence!AD:AD,"",0,1),""))</f>
        <v/>
      </c>
      <c r="T251" s="179" t="str">
        <f>IF($C251="","",IF(_xlfn.XLOOKUP($B251,Event_and_Consequence!$CL:$CL,Event_and_Consequence!AE:AE,"",0,1)&lt;&gt;"",_xlfn.XLOOKUP($B251,Event_and_Consequence!$CL:$CL,Event_and_Consequence!AE:AE,"",0,1),""))</f>
        <v/>
      </c>
      <c r="U251" s="179" t="str">
        <f>IF($C251="","",IF(_xlfn.XLOOKUP($B251,Event_and_Consequence!$CL:$CL,Event_and_Consequence!AF:AF,"",0,1)&lt;&gt;"",_xlfn.XLOOKUP($B251,Event_and_Consequence!$CL:$CL,Event_and_Consequence!AF:AF,"",0,1),""))</f>
        <v/>
      </c>
      <c r="V251" s="184"/>
      <c r="W251" s="184"/>
      <c r="X251" s="179" t="str">
        <f>IF($C251="","",IF(_xlfn.XLOOKUP($B251,Event_and_Consequence!$CL:$CL,Event_and_Consequence!AG:AG,"",0,1)&lt;&gt;"",_xlfn.XLOOKUP($B251,Event_and_Consequence!$CL:$CL,Event_and_Consequence!AG:AG,"",0,1),""))</f>
        <v/>
      </c>
      <c r="Y251" s="179" t="str">
        <f>IF($C251="","",IF(_xlfn.XLOOKUP($B251,Event_and_Consequence!$CL:$CL,Event_and_Consequence!AH:AH,"",0,1)&lt;&gt;"",_xlfn.XLOOKUP($B251,Event_and_Consequence!$CL:$CL,Event_and_Consequence!AH:AH,"",0,1),""))</f>
        <v/>
      </c>
      <c r="Z251" s="179" t="str">
        <f>IF($C251="","",IF(_xlfn.XLOOKUP($B251,Event_and_Consequence!$CL:$CL,Event_and_Consequence!AI:AI,"",0,1)&lt;&gt;"",_xlfn.XLOOKUP($B251,Event_and_Consequence!$CL:$CL,Event_and_Consequence!AI:AI,"",0,1),""))</f>
        <v/>
      </c>
      <c r="AA251" s="179" t="str">
        <f>IF($C251="","",IF(_xlfn.XLOOKUP($B251,Event_and_Consequence!$CL:$CL,Event_and_Consequence!AJ:AJ,"",0,1)&lt;&gt;"",_xlfn.XLOOKUP($B251,Event_and_Consequence!$CL:$CL,Event_and_Consequence!AJ:AJ,"",0,1),""))</f>
        <v/>
      </c>
      <c r="AB251" s="184"/>
    </row>
    <row r="252" spans="1:28" s="176" customFormat="1" ht="12" x14ac:dyDescent="0.25">
      <c r="A252" s="188"/>
      <c r="B252" s="188">
        <v>250</v>
      </c>
      <c r="C252" s="178" t="str">
        <f>_xlfn.XLOOKUP($B252,Event_and_Consequence!$CL:$CL,Event_and_Consequence!B:B,"",0,1)</f>
        <v/>
      </c>
      <c r="D252" s="179" t="str">
        <f>IF($C252="","",_xlfn.XLOOKUP(C252,Facility_Information!B:B,Facility_Information!O:O,,0,1))</f>
        <v/>
      </c>
      <c r="E252" s="180" t="str">
        <f>IF($C252="","",_xlfn.XLOOKUP($B252,Event_and_Consequence!$CL:$CL,Event_and_Consequence!G:G,"",0,1))</f>
        <v/>
      </c>
      <c r="F252" s="181" t="str">
        <f>IF($C252="","",_xlfn.XLOOKUP($B252,Event_and_Consequence!$CL:$CL,Event_and_Consequence!H:H,"",0,1))</f>
        <v/>
      </c>
      <c r="G252" s="184"/>
      <c r="H252" s="184"/>
      <c r="I252" s="184"/>
      <c r="J252" s="179" t="str">
        <f>IF($C252="","",_xlfn.XLOOKUP($B252,Event_and_Consequence!$CL:$CL,Event_and_Consequence!I:I,"",0,1))</f>
        <v/>
      </c>
      <c r="K252" s="184"/>
      <c r="L252" s="179" t="str">
        <f>IF($C252="","",IF(_xlfn.XLOOKUP($B252,Event_and_Consequence!$CL:$CL,Event_and_Consequence!Y:Y,"",0,1)&lt;&gt;"",_xlfn.XLOOKUP($B252,Event_and_Consequence!$CL:$CL,Event_and_Consequence!Y:Y,"",0,1),""))</f>
        <v/>
      </c>
      <c r="M252" s="179" t="str">
        <f>IF($C252="","",IF(_xlfn.XLOOKUP($B252,Event_and_Consequence!$CL:$CL,Event_and_Consequence!Z:Z,"",0,1)&lt;&gt;"",_xlfn.XLOOKUP($B252,Event_and_Consequence!$CL:$CL,Event_and_Consequence!Z:Z,"",0,1),""))</f>
        <v/>
      </c>
      <c r="N252" s="179" t="str">
        <f>IF($C252="","",IF(_xlfn.XLOOKUP($B252,Event_and_Consequence!$CL:$CL,Event_and_Consequence!AA:AA,"",0,1)&lt;&gt;"",_xlfn.XLOOKUP($B252,Event_and_Consequence!$CL:$CL,Event_and_Consequence!AA:AA,"",0,1),""))</f>
        <v/>
      </c>
      <c r="O252" s="179" t="str">
        <f>IF($C252="","",IF(_xlfn.XLOOKUP($B252,Event_and_Consequence!$CL:$CL,Event_and_Consequence!AB:AB,"",0,1)&lt;&gt;"",_xlfn.XLOOKUP($B252,Event_and_Consequence!$CL:$CL,Event_and_Consequence!AB:AB,"",0,1),""))</f>
        <v/>
      </c>
      <c r="P252" s="184"/>
      <c r="Q252" s="184"/>
      <c r="R252" s="179" t="str">
        <f>IF($C252="","",IF(_xlfn.XLOOKUP($B252,Event_and_Consequence!$CL:$CL,Event_and_Consequence!AC:AC,"",0,1)&lt;&gt;"",_xlfn.XLOOKUP($B252,Event_and_Consequence!$CL:$CL,Event_and_Consequence!AC:AC,"",0,1),""))</f>
        <v/>
      </c>
      <c r="S252" s="179" t="str">
        <f>IF($C252="","",IF(_xlfn.XLOOKUP($B252,Event_and_Consequence!$CL:$CL,Event_and_Consequence!AD:AD,"",0,1)&lt;&gt;"",_xlfn.XLOOKUP($B252,Event_and_Consequence!$CL:$CL,Event_and_Consequence!AD:AD,"",0,1),""))</f>
        <v/>
      </c>
      <c r="T252" s="179" t="str">
        <f>IF($C252="","",IF(_xlfn.XLOOKUP($B252,Event_and_Consequence!$CL:$CL,Event_and_Consequence!AE:AE,"",0,1)&lt;&gt;"",_xlfn.XLOOKUP($B252,Event_and_Consequence!$CL:$CL,Event_and_Consequence!AE:AE,"",0,1),""))</f>
        <v/>
      </c>
      <c r="U252" s="179" t="str">
        <f>IF($C252="","",IF(_xlfn.XLOOKUP($B252,Event_and_Consequence!$CL:$CL,Event_and_Consequence!AF:AF,"",0,1)&lt;&gt;"",_xlfn.XLOOKUP($B252,Event_and_Consequence!$CL:$CL,Event_and_Consequence!AF:AF,"",0,1),""))</f>
        <v/>
      </c>
      <c r="V252" s="184"/>
      <c r="W252" s="184"/>
      <c r="X252" s="179" t="str">
        <f>IF($C252="","",IF(_xlfn.XLOOKUP($B252,Event_and_Consequence!$CL:$CL,Event_and_Consequence!AG:AG,"",0,1)&lt;&gt;"",_xlfn.XLOOKUP($B252,Event_and_Consequence!$CL:$CL,Event_and_Consequence!AG:AG,"",0,1),""))</f>
        <v/>
      </c>
      <c r="Y252" s="179" t="str">
        <f>IF($C252="","",IF(_xlfn.XLOOKUP($B252,Event_and_Consequence!$CL:$CL,Event_and_Consequence!AH:AH,"",0,1)&lt;&gt;"",_xlfn.XLOOKUP($B252,Event_and_Consequence!$CL:$CL,Event_and_Consequence!AH:AH,"",0,1),""))</f>
        <v/>
      </c>
      <c r="Z252" s="179" t="str">
        <f>IF($C252="","",IF(_xlfn.XLOOKUP($B252,Event_and_Consequence!$CL:$CL,Event_and_Consequence!AI:AI,"",0,1)&lt;&gt;"",_xlfn.XLOOKUP($B252,Event_and_Consequence!$CL:$CL,Event_and_Consequence!AI:AI,"",0,1),""))</f>
        <v/>
      </c>
      <c r="AA252" s="179" t="str">
        <f>IF($C252="","",IF(_xlfn.XLOOKUP($B252,Event_and_Consequence!$CL:$CL,Event_and_Consequence!AJ:AJ,"",0,1)&lt;&gt;"",_xlfn.XLOOKUP($B252,Event_and_Consequence!$CL:$CL,Event_and_Consequence!AJ:AJ,"",0,1),""))</f>
        <v/>
      </c>
      <c r="AB252" s="184"/>
    </row>
    <row r="253" spans="1:28" s="176" customFormat="1" ht="12" x14ac:dyDescent="0.25">
      <c r="A253" s="188"/>
      <c r="B253" s="188">
        <v>251</v>
      </c>
      <c r="C253" s="178" t="str">
        <f>_xlfn.XLOOKUP($B253,Event_and_Consequence!$CL:$CL,Event_and_Consequence!B:B,"",0,1)</f>
        <v/>
      </c>
      <c r="D253" s="179" t="str">
        <f>IF($C253="","",_xlfn.XLOOKUP(C253,Facility_Information!B:B,Facility_Information!O:O,,0,1))</f>
        <v/>
      </c>
      <c r="E253" s="180" t="str">
        <f>IF($C253="","",_xlfn.XLOOKUP($B253,Event_and_Consequence!$CL:$CL,Event_and_Consequence!G:G,"",0,1))</f>
        <v/>
      </c>
      <c r="F253" s="181" t="str">
        <f>IF($C253="","",_xlfn.XLOOKUP($B253,Event_and_Consequence!$CL:$CL,Event_and_Consequence!H:H,"",0,1))</f>
        <v/>
      </c>
      <c r="G253" s="184"/>
      <c r="H253" s="184"/>
      <c r="I253" s="184"/>
      <c r="J253" s="179" t="str">
        <f>IF($C253="","",_xlfn.XLOOKUP($B253,Event_and_Consequence!$CL:$CL,Event_and_Consequence!I:I,"",0,1))</f>
        <v/>
      </c>
      <c r="K253" s="184"/>
      <c r="L253" s="179" t="str">
        <f>IF($C253="","",IF(_xlfn.XLOOKUP($B253,Event_and_Consequence!$CL:$CL,Event_and_Consequence!Y:Y,"",0,1)&lt;&gt;"",_xlfn.XLOOKUP($B253,Event_and_Consequence!$CL:$CL,Event_and_Consequence!Y:Y,"",0,1),""))</f>
        <v/>
      </c>
      <c r="M253" s="179" t="str">
        <f>IF($C253="","",IF(_xlfn.XLOOKUP($B253,Event_and_Consequence!$CL:$CL,Event_and_Consequence!Z:Z,"",0,1)&lt;&gt;"",_xlfn.XLOOKUP($B253,Event_and_Consequence!$CL:$CL,Event_and_Consequence!Z:Z,"",0,1),""))</f>
        <v/>
      </c>
      <c r="N253" s="179" t="str">
        <f>IF($C253="","",IF(_xlfn.XLOOKUP($B253,Event_and_Consequence!$CL:$CL,Event_and_Consequence!AA:AA,"",0,1)&lt;&gt;"",_xlfn.XLOOKUP($B253,Event_and_Consequence!$CL:$CL,Event_and_Consequence!AA:AA,"",0,1),""))</f>
        <v/>
      </c>
      <c r="O253" s="179" t="str">
        <f>IF($C253="","",IF(_xlfn.XLOOKUP($B253,Event_and_Consequence!$CL:$CL,Event_and_Consequence!AB:AB,"",0,1)&lt;&gt;"",_xlfn.XLOOKUP($B253,Event_and_Consequence!$CL:$CL,Event_and_Consequence!AB:AB,"",0,1),""))</f>
        <v/>
      </c>
      <c r="P253" s="184"/>
      <c r="Q253" s="184"/>
      <c r="R253" s="179" t="str">
        <f>IF($C253="","",IF(_xlfn.XLOOKUP($B253,Event_and_Consequence!$CL:$CL,Event_and_Consequence!AC:AC,"",0,1)&lt;&gt;"",_xlfn.XLOOKUP($B253,Event_and_Consequence!$CL:$CL,Event_and_Consequence!AC:AC,"",0,1),""))</f>
        <v/>
      </c>
      <c r="S253" s="179" t="str">
        <f>IF($C253="","",IF(_xlfn.XLOOKUP($B253,Event_and_Consequence!$CL:$CL,Event_and_Consequence!AD:AD,"",0,1)&lt;&gt;"",_xlfn.XLOOKUP($B253,Event_and_Consequence!$CL:$CL,Event_and_Consequence!AD:AD,"",0,1),""))</f>
        <v/>
      </c>
      <c r="T253" s="179" t="str">
        <f>IF($C253="","",IF(_xlfn.XLOOKUP($B253,Event_and_Consequence!$CL:$CL,Event_and_Consequence!AE:AE,"",0,1)&lt;&gt;"",_xlfn.XLOOKUP($B253,Event_and_Consequence!$CL:$CL,Event_and_Consequence!AE:AE,"",0,1),""))</f>
        <v/>
      </c>
      <c r="U253" s="179" t="str">
        <f>IF($C253="","",IF(_xlfn.XLOOKUP($B253,Event_and_Consequence!$CL:$CL,Event_and_Consequence!AF:AF,"",0,1)&lt;&gt;"",_xlfn.XLOOKUP($B253,Event_and_Consequence!$CL:$CL,Event_and_Consequence!AF:AF,"",0,1),""))</f>
        <v/>
      </c>
      <c r="V253" s="184"/>
      <c r="W253" s="184"/>
      <c r="X253" s="179" t="str">
        <f>IF($C253="","",IF(_xlfn.XLOOKUP($B253,Event_and_Consequence!$CL:$CL,Event_and_Consequence!AG:AG,"",0,1)&lt;&gt;"",_xlfn.XLOOKUP($B253,Event_and_Consequence!$CL:$CL,Event_and_Consequence!AG:AG,"",0,1),""))</f>
        <v/>
      </c>
      <c r="Y253" s="179" t="str">
        <f>IF($C253="","",IF(_xlfn.XLOOKUP($B253,Event_and_Consequence!$CL:$CL,Event_and_Consequence!AH:AH,"",0,1)&lt;&gt;"",_xlfn.XLOOKUP($B253,Event_and_Consequence!$CL:$CL,Event_and_Consequence!AH:AH,"",0,1),""))</f>
        <v/>
      </c>
      <c r="Z253" s="179" t="str">
        <f>IF($C253="","",IF(_xlfn.XLOOKUP($B253,Event_and_Consequence!$CL:$CL,Event_and_Consequence!AI:AI,"",0,1)&lt;&gt;"",_xlfn.XLOOKUP($B253,Event_and_Consequence!$CL:$CL,Event_and_Consequence!AI:AI,"",0,1),""))</f>
        <v/>
      </c>
      <c r="AA253" s="179" t="str">
        <f>IF($C253="","",IF(_xlfn.XLOOKUP($B253,Event_and_Consequence!$CL:$CL,Event_and_Consequence!AJ:AJ,"",0,1)&lt;&gt;"",_xlfn.XLOOKUP($B253,Event_and_Consequence!$CL:$CL,Event_and_Consequence!AJ:AJ,"",0,1),""))</f>
        <v/>
      </c>
      <c r="AB253" s="184"/>
    </row>
    <row r="254" spans="1:28" s="176" customFormat="1" ht="12" x14ac:dyDescent="0.25">
      <c r="A254" s="188"/>
      <c r="B254" s="188">
        <v>252</v>
      </c>
      <c r="C254" s="178" t="str">
        <f>_xlfn.XLOOKUP($B254,Event_and_Consequence!$CL:$CL,Event_and_Consequence!B:B,"",0,1)</f>
        <v/>
      </c>
      <c r="D254" s="179" t="str">
        <f>IF($C254="","",_xlfn.XLOOKUP(C254,Facility_Information!B:B,Facility_Information!O:O,,0,1))</f>
        <v/>
      </c>
      <c r="E254" s="180" t="str">
        <f>IF($C254="","",_xlfn.XLOOKUP($B254,Event_and_Consequence!$CL:$CL,Event_and_Consequence!G:G,"",0,1))</f>
        <v/>
      </c>
      <c r="F254" s="181" t="str">
        <f>IF($C254="","",_xlfn.XLOOKUP($B254,Event_and_Consequence!$CL:$CL,Event_and_Consequence!H:H,"",0,1))</f>
        <v/>
      </c>
      <c r="G254" s="184"/>
      <c r="H254" s="184"/>
      <c r="I254" s="184"/>
      <c r="J254" s="179" t="str">
        <f>IF($C254="","",_xlfn.XLOOKUP($B254,Event_and_Consequence!$CL:$CL,Event_and_Consequence!I:I,"",0,1))</f>
        <v/>
      </c>
      <c r="K254" s="184"/>
      <c r="L254" s="179" t="str">
        <f>IF($C254="","",IF(_xlfn.XLOOKUP($B254,Event_and_Consequence!$CL:$CL,Event_and_Consequence!Y:Y,"",0,1)&lt;&gt;"",_xlfn.XLOOKUP($B254,Event_and_Consequence!$CL:$CL,Event_and_Consequence!Y:Y,"",0,1),""))</f>
        <v/>
      </c>
      <c r="M254" s="179" t="str">
        <f>IF($C254="","",IF(_xlfn.XLOOKUP($B254,Event_and_Consequence!$CL:$CL,Event_and_Consequence!Z:Z,"",0,1)&lt;&gt;"",_xlfn.XLOOKUP($B254,Event_and_Consequence!$CL:$CL,Event_and_Consequence!Z:Z,"",0,1),""))</f>
        <v/>
      </c>
      <c r="N254" s="179" t="str">
        <f>IF($C254="","",IF(_xlfn.XLOOKUP($B254,Event_and_Consequence!$CL:$CL,Event_and_Consequence!AA:AA,"",0,1)&lt;&gt;"",_xlfn.XLOOKUP($B254,Event_and_Consequence!$CL:$CL,Event_and_Consequence!AA:AA,"",0,1),""))</f>
        <v/>
      </c>
      <c r="O254" s="179" t="str">
        <f>IF($C254="","",IF(_xlfn.XLOOKUP($B254,Event_and_Consequence!$CL:$CL,Event_and_Consequence!AB:AB,"",0,1)&lt;&gt;"",_xlfn.XLOOKUP($B254,Event_and_Consequence!$CL:$CL,Event_and_Consequence!AB:AB,"",0,1),""))</f>
        <v/>
      </c>
      <c r="P254" s="184"/>
      <c r="Q254" s="184"/>
      <c r="R254" s="179" t="str">
        <f>IF($C254="","",IF(_xlfn.XLOOKUP($B254,Event_and_Consequence!$CL:$CL,Event_and_Consequence!AC:AC,"",0,1)&lt;&gt;"",_xlfn.XLOOKUP($B254,Event_and_Consequence!$CL:$CL,Event_and_Consequence!AC:AC,"",0,1),""))</f>
        <v/>
      </c>
      <c r="S254" s="179" t="str">
        <f>IF($C254="","",IF(_xlfn.XLOOKUP($B254,Event_and_Consequence!$CL:$CL,Event_and_Consequence!AD:AD,"",0,1)&lt;&gt;"",_xlfn.XLOOKUP($B254,Event_and_Consequence!$CL:$CL,Event_and_Consequence!AD:AD,"",0,1),""))</f>
        <v/>
      </c>
      <c r="T254" s="179" t="str">
        <f>IF($C254="","",IF(_xlfn.XLOOKUP($B254,Event_and_Consequence!$CL:$CL,Event_and_Consequence!AE:AE,"",0,1)&lt;&gt;"",_xlfn.XLOOKUP($B254,Event_and_Consequence!$CL:$CL,Event_and_Consequence!AE:AE,"",0,1),""))</f>
        <v/>
      </c>
      <c r="U254" s="179" t="str">
        <f>IF($C254="","",IF(_xlfn.XLOOKUP($B254,Event_and_Consequence!$CL:$CL,Event_and_Consequence!AF:AF,"",0,1)&lt;&gt;"",_xlfn.XLOOKUP($B254,Event_and_Consequence!$CL:$CL,Event_and_Consequence!AF:AF,"",0,1),""))</f>
        <v/>
      </c>
      <c r="V254" s="184"/>
      <c r="W254" s="184"/>
      <c r="X254" s="179" t="str">
        <f>IF($C254="","",IF(_xlfn.XLOOKUP($B254,Event_and_Consequence!$CL:$CL,Event_and_Consequence!AG:AG,"",0,1)&lt;&gt;"",_xlfn.XLOOKUP($B254,Event_and_Consequence!$CL:$CL,Event_and_Consequence!AG:AG,"",0,1),""))</f>
        <v/>
      </c>
      <c r="Y254" s="179" t="str">
        <f>IF($C254="","",IF(_xlfn.XLOOKUP($B254,Event_and_Consequence!$CL:$CL,Event_and_Consequence!AH:AH,"",0,1)&lt;&gt;"",_xlfn.XLOOKUP($B254,Event_and_Consequence!$CL:$CL,Event_and_Consequence!AH:AH,"",0,1),""))</f>
        <v/>
      </c>
      <c r="Z254" s="179" t="str">
        <f>IF($C254="","",IF(_xlfn.XLOOKUP($B254,Event_and_Consequence!$CL:$CL,Event_and_Consequence!AI:AI,"",0,1)&lt;&gt;"",_xlfn.XLOOKUP($B254,Event_and_Consequence!$CL:$CL,Event_and_Consequence!AI:AI,"",0,1),""))</f>
        <v/>
      </c>
      <c r="AA254" s="179" t="str">
        <f>IF($C254="","",IF(_xlfn.XLOOKUP($B254,Event_and_Consequence!$CL:$CL,Event_and_Consequence!AJ:AJ,"",0,1)&lt;&gt;"",_xlfn.XLOOKUP($B254,Event_and_Consequence!$CL:$CL,Event_and_Consequence!AJ:AJ,"",0,1),""))</f>
        <v/>
      </c>
      <c r="AB254" s="184"/>
    </row>
    <row r="255" spans="1:28" s="176" customFormat="1" ht="12" x14ac:dyDescent="0.25">
      <c r="A255" s="188"/>
      <c r="B255" s="188">
        <v>253</v>
      </c>
      <c r="C255" s="178" t="str">
        <f>_xlfn.XLOOKUP($B255,Event_and_Consequence!$CL:$CL,Event_and_Consequence!B:B,"",0,1)</f>
        <v/>
      </c>
      <c r="D255" s="179" t="str">
        <f>IF($C255="","",_xlfn.XLOOKUP(C255,Facility_Information!B:B,Facility_Information!O:O,,0,1))</f>
        <v/>
      </c>
      <c r="E255" s="180" t="str">
        <f>IF($C255="","",_xlfn.XLOOKUP($B255,Event_and_Consequence!$CL:$CL,Event_and_Consequence!G:G,"",0,1))</f>
        <v/>
      </c>
      <c r="F255" s="181" t="str">
        <f>IF($C255="","",_xlfn.XLOOKUP($B255,Event_and_Consequence!$CL:$CL,Event_and_Consequence!H:H,"",0,1))</f>
        <v/>
      </c>
      <c r="G255" s="184"/>
      <c r="H255" s="184"/>
      <c r="I255" s="184"/>
      <c r="J255" s="179" t="str">
        <f>IF($C255="","",_xlfn.XLOOKUP($B255,Event_and_Consequence!$CL:$CL,Event_and_Consequence!I:I,"",0,1))</f>
        <v/>
      </c>
      <c r="K255" s="184"/>
      <c r="L255" s="179" t="str">
        <f>IF($C255="","",IF(_xlfn.XLOOKUP($B255,Event_and_Consequence!$CL:$CL,Event_and_Consequence!Y:Y,"",0,1)&lt;&gt;"",_xlfn.XLOOKUP($B255,Event_and_Consequence!$CL:$CL,Event_and_Consequence!Y:Y,"",0,1),""))</f>
        <v/>
      </c>
      <c r="M255" s="179" t="str">
        <f>IF($C255="","",IF(_xlfn.XLOOKUP($B255,Event_and_Consequence!$CL:$CL,Event_and_Consequence!Z:Z,"",0,1)&lt;&gt;"",_xlfn.XLOOKUP($B255,Event_and_Consequence!$CL:$CL,Event_and_Consequence!Z:Z,"",0,1),""))</f>
        <v/>
      </c>
      <c r="N255" s="179" t="str">
        <f>IF($C255="","",IF(_xlfn.XLOOKUP($B255,Event_and_Consequence!$CL:$CL,Event_and_Consequence!AA:AA,"",0,1)&lt;&gt;"",_xlfn.XLOOKUP($B255,Event_and_Consequence!$CL:$CL,Event_and_Consequence!AA:AA,"",0,1),""))</f>
        <v/>
      </c>
      <c r="O255" s="179" t="str">
        <f>IF($C255="","",IF(_xlfn.XLOOKUP($B255,Event_and_Consequence!$CL:$CL,Event_and_Consequence!AB:AB,"",0,1)&lt;&gt;"",_xlfn.XLOOKUP($B255,Event_and_Consequence!$CL:$CL,Event_and_Consequence!AB:AB,"",0,1),""))</f>
        <v/>
      </c>
      <c r="P255" s="184"/>
      <c r="Q255" s="184"/>
      <c r="R255" s="179" t="str">
        <f>IF($C255="","",IF(_xlfn.XLOOKUP($B255,Event_and_Consequence!$CL:$CL,Event_and_Consequence!AC:AC,"",0,1)&lt;&gt;"",_xlfn.XLOOKUP($B255,Event_and_Consequence!$CL:$CL,Event_and_Consequence!AC:AC,"",0,1),""))</f>
        <v/>
      </c>
      <c r="S255" s="179" t="str">
        <f>IF($C255="","",IF(_xlfn.XLOOKUP($B255,Event_and_Consequence!$CL:$CL,Event_and_Consequence!AD:AD,"",0,1)&lt;&gt;"",_xlfn.XLOOKUP($B255,Event_and_Consequence!$CL:$CL,Event_and_Consequence!AD:AD,"",0,1),""))</f>
        <v/>
      </c>
      <c r="T255" s="179" t="str">
        <f>IF($C255="","",IF(_xlfn.XLOOKUP($B255,Event_and_Consequence!$CL:$CL,Event_and_Consequence!AE:AE,"",0,1)&lt;&gt;"",_xlfn.XLOOKUP($B255,Event_and_Consequence!$CL:$CL,Event_and_Consequence!AE:AE,"",0,1),""))</f>
        <v/>
      </c>
      <c r="U255" s="179" t="str">
        <f>IF($C255="","",IF(_xlfn.XLOOKUP($B255,Event_and_Consequence!$CL:$CL,Event_and_Consequence!AF:AF,"",0,1)&lt;&gt;"",_xlfn.XLOOKUP($B255,Event_and_Consequence!$CL:$CL,Event_and_Consequence!AF:AF,"",0,1),""))</f>
        <v/>
      </c>
      <c r="V255" s="184"/>
      <c r="W255" s="184"/>
      <c r="X255" s="179" t="str">
        <f>IF($C255="","",IF(_xlfn.XLOOKUP($B255,Event_and_Consequence!$CL:$CL,Event_and_Consequence!AG:AG,"",0,1)&lt;&gt;"",_xlfn.XLOOKUP($B255,Event_and_Consequence!$CL:$CL,Event_and_Consequence!AG:AG,"",0,1),""))</f>
        <v/>
      </c>
      <c r="Y255" s="179" t="str">
        <f>IF($C255="","",IF(_xlfn.XLOOKUP($B255,Event_and_Consequence!$CL:$CL,Event_and_Consequence!AH:AH,"",0,1)&lt;&gt;"",_xlfn.XLOOKUP($B255,Event_and_Consequence!$CL:$CL,Event_and_Consequence!AH:AH,"",0,1),""))</f>
        <v/>
      </c>
      <c r="Z255" s="179" t="str">
        <f>IF($C255="","",IF(_xlfn.XLOOKUP($B255,Event_and_Consequence!$CL:$CL,Event_and_Consequence!AI:AI,"",0,1)&lt;&gt;"",_xlfn.XLOOKUP($B255,Event_and_Consequence!$CL:$CL,Event_and_Consequence!AI:AI,"",0,1),""))</f>
        <v/>
      </c>
      <c r="AA255" s="179" t="str">
        <f>IF($C255="","",IF(_xlfn.XLOOKUP($B255,Event_and_Consequence!$CL:$CL,Event_and_Consequence!AJ:AJ,"",0,1)&lt;&gt;"",_xlfn.XLOOKUP($B255,Event_and_Consequence!$CL:$CL,Event_and_Consequence!AJ:AJ,"",0,1),""))</f>
        <v/>
      </c>
      <c r="AB255" s="184"/>
    </row>
    <row r="256" spans="1:28" s="176" customFormat="1" ht="12" x14ac:dyDescent="0.25">
      <c r="A256" s="188"/>
      <c r="B256" s="188">
        <v>254</v>
      </c>
      <c r="C256" s="178" t="str">
        <f>_xlfn.XLOOKUP($B256,Event_and_Consequence!$CL:$CL,Event_and_Consequence!B:B,"",0,1)</f>
        <v/>
      </c>
      <c r="D256" s="179" t="str">
        <f>IF($C256="","",_xlfn.XLOOKUP(C256,Facility_Information!B:B,Facility_Information!O:O,,0,1))</f>
        <v/>
      </c>
      <c r="E256" s="180" t="str">
        <f>IF($C256="","",_xlfn.XLOOKUP($B256,Event_and_Consequence!$CL:$CL,Event_and_Consequence!G:G,"",0,1))</f>
        <v/>
      </c>
      <c r="F256" s="181" t="str">
        <f>IF($C256="","",_xlfn.XLOOKUP($B256,Event_and_Consequence!$CL:$CL,Event_and_Consequence!H:H,"",0,1))</f>
        <v/>
      </c>
      <c r="G256" s="184"/>
      <c r="H256" s="184"/>
      <c r="I256" s="184"/>
      <c r="J256" s="179" t="str">
        <f>IF($C256="","",_xlfn.XLOOKUP($B256,Event_and_Consequence!$CL:$CL,Event_and_Consequence!I:I,"",0,1))</f>
        <v/>
      </c>
      <c r="K256" s="184"/>
      <c r="L256" s="179" t="str">
        <f>IF($C256="","",IF(_xlfn.XLOOKUP($B256,Event_and_Consequence!$CL:$CL,Event_and_Consequence!Y:Y,"",0,1)&lt;&gt;"",_xlfn.XLOOKUP($B256,Event_and_Consequence!$CL:$CL,Event_and_Consequence!Y:Y,"",0,1),""))</f>
        <v/>
      </c>
      <c r="M256" s="179" t="str">
        <f>IF($C256="","",IF(_xlfn.XLOOKUP($B256,Event_and_Consequence!$CL:$CL,Event_and_Consequence!Z:Z,"",0,1)&lt;&gt;"",_xlfn.XLOOKUP($B256,Event_and_Consequence!$CL:$CL,Event_and_Consequence!Z:Z,"",0,1),""))</f>
        <v/>
      </c>
      <c r="N256" s="179" t="str">
        <f>IF($C256="","",IF(_xlfn.XLOOKUP($B256,Event_and_Consequence!$CL:$CL,Event_and_Consequence!AA:AA,"",0,1)&lt;&gt;"",_xlfn.XLOOKUP($B256,Event_and_Consequence!$CL:$CL,Event_and_Consequence!AA:AA,"",0,1),""))</f>
        <v/>
      </c>
      <c r="O256" s="179" t="str">
        <f>IF($C256="","",IF(_xlfn.XLOOKUP($B256,Event_and_Consequence!$CL:$CL,Event_and_Consequence!AB:AB,"",0,1)&lt;&gt;"",_xlfn.XLOOKUP($B256,Event_and_Consequence!$CL:$CL,Event_and_Consequence!AB:AB,"",0,1),""))</f>
        <v/>
      </c>
      <c r="P256" s="184"/>
      <c r="Q256" s="184"/>
      <c r="R256" s="179" t="str">
        <f>IF($C256="","",IF(_xlfn.XLOOKUP($B256,Event_and_Consequence!$CL:$CL,Event_and_Consequence!AC:AC,"",0,1)&lt;&gt;"",_xlfn.XLOOKUP($B256,Event_and_Consequence!$CL:$CL,Event_and_Consequence!AC:AC,"",0,1),""))</f>
        <v/>
      </c>
      <c r="S256" s="179" t="str">
        <f>IF($C256="","",IF(_xlfn.XLOOKUP($B256,Event_and_Consequence!$CL:$CL,Event_and_Consequence!AD:AD,"",0,1)&lt;&gt;"",_xlfn.XLOOKUP($B256,Event_and_Consequence!$CL:$CL,Event_and_Consequence!AD:AD,"",0,1),""))</f>
        <v/>
      </c>
      <c r="T256" s="179" t="str">
        <f>IF($C256="","",IF(_xlfn.XLOOKUP($B256,Event_and_Consequence!$CL:$CL,Event_and_Consequence!AE:AE,"",0,1)&lt;&gt;"",_xlfn.XLOOKUP($B256,Event_and_Consequence!$CL:$CL,Event_and_Consequence!AE:AE,"",0,1),""))</f>
        <v/>
      </c>
      <c r="U256" s="179" t="str">
        <f>IF($C256="","",IF(_xlfn.XLOOKUP($B256,Event_and_Consequence!$CL:$CL,Event_and_Consequence!AF:AF,"",0,1)&lt;&gt;"",_xlfn.XLOOKUP($B256,Event_and_Consequence!$CL:$CL,Event_and_Consequence!AF:AF,"",0,1),""))</f>
        <v/>
      </c>
      <c r="V256" s="184"/>
      <c r="W256" s="184"/>
      <c r="X256" s="179" t="str">
        <f>IF($C256="","",IF(_xlfn.XLOOKUP($B256,Event_and_Consequence!$CL:$CL,Event_and_Consequence!AG:AG,"",0,1)&lt;&gt;"",_xlfn.XLOOKUP($B256,Event_and_Consequence!$CL:$CL,Event_and_Consequence!AG:AG,"",0,1),""))</f>
        <v/>
      </c>
      <c r="Y256" s="179" t="str">
        <f>IF($C256="","",IF(_xlfn.XLOOKUP($B256,Event_and_Consequence!$CL:$CL,Event_and_Consequence!AH:AH,"",0,1)&lt;&gt;"",_xlfn.XLOOKUP($B256,Event_and_Consequence!$CL:$CL,Event_and_Consequence!AH:AH,"",0,1),""))</f>
        <v/>
      </c>
      <c r="Z256" s="179" t="str">
        <f>IF($C256="","",IF(_xlfn.XLOOKUP($B256,Event_and_Consequence!$CL:$CL,Event_and_Consequence!AI:AI,"",0,1)&lt;&gt;"",_xlfn.XLOOKUP($B256,Event_and_Consequence!$CL:$CL,Event_and_Consequence!AI:AI,"",0,1),""))</f>
        <v/>
      </c>
      <c r="AA256" s="179" t="str">
        <f>IF($C256="","",IF(_xlfn.XLOOKUP($B256,Event_and_Consequence!$CL:$CL,Event_and_Consequence!AJ:AJ,"",0,1)&lt;&gt;"",_xlfn.XLOOKUP($B256,Event_and_Consequence!$CL:$CL,Event_and_Consequence!AJ:AJ,"",0,1),""))</f>
        <v/>
      </c>
      <c r="AB256" s="184"/>
    </row>
    <row r="257" spans="1:28" s="176" customFormat="1" ht="12" x14ac:dyDescent="0.25">
      <c r="A257" s="188"/>
      <c r="B257" s="188">
        <v>255</v>
      </c>
      <c r="C257" s="178" t="str">
        <f>_xlfn.XLOOKUP($B257,Event_and_Consequence!$CL:$CL,Event_and_Consequence!B:B,"",0,1)</f>
        <v/>
      </c>
      <c r="D257" s="179" t="str">
        <f>IF($C257="","",_xlfn.XLOOKUP(C257,Facility_Information!B:B,Facility_Information!O:O,,0,1))</f>
        <v/>
      </c>
      <c r="E257" s="180" t="str">
        <f>IF($C257="","",_xlfn.XLOOKUP($B257,Event_and_Consequence!$CL:$CL,Event_and_Consequence!G:G,"",0,1))</f>
        <v/>
      </c>
      <c r="F257" s="181" t="str">
        <f>IF($C257="","",_xlfn.XLOOKUP($B257,Event_and_Consequence!$CL:$CL,Event_and_Consequence!H:H,"",0,1))</f>
        <v/>
      </c>
      <c r="G257" s="184"/>
      <c r="H257" s="184"/>
      <c r="I257" s="184"/>
      <c r="J257" s="179" t="str">
        <f>IF($C257="","",_xlfn.XLOOKUP($B257,Event_and_Consequence!$CL:$CL,Event_and_Consequence!I:I,"",0,1))</f>
        <v/>
      </c>
      <c r="K257" s="184"/>
      <c r="L257" s="179" t="str">
        <f>IF($C257="","",IF(_xlfn.XLOOKUP($B257,Event_and_Consequence!$CL:$CL,Event_and_Consequence!Y:Y,"",0,1)&lt;&gt;"",_xlfn.XLOOKUP($B257,Event_and_Consequence!$CL:$CL,Event_and_Consequence!Y:Y,"",0,1),""))</f>
        <v/>
      </c>
      <c r="M257" s="179" t="str">
        <f>IF($C257="","",IF(_xlfn.XLOOKUP($B257,Event_and_Consequence!$CL:$CL,Event_and_Consequence!Z:Z,"",0,1)&lt;&gt;"",_xlfn.XLOOKUP($B257,Event_and_Consequence!$CL:$CL,Event_and_Consequence!Z:Z,"",0,1),""))</f>
        <v/>
      </c>
      <c r="N257" s="179" t="str">
        <f>IF($C257="","",IF(_xlfn.XLOOKUP($B257,Event_and_Consequence!$CL:$CL,Event_and_Consequence!AA:AA,"",0,1)&lt;&gt;"",_xlfn.XLOOKUP($B257,Event_and_Consequence!$CL:$CL,Event_and_Consequence!AA:AA,"",0,1),""))</f>
        <v/>
      </c>
      <c r="O257" s="179" t="str">
        <f>IF($C257="","",IF(_xlfn.XLOOKUP($B257,Event_and_Consequence!$CL:$CL,Event_and_Consequence!AB:AB,"",0,1)&lt;&gt;"",_xlfn.XLOOKUP($B257,Event_and_Consequence!$CL:$CL,Event_and_Consequence!AB:AB,"",0,1),""))</f>
        <v/>
      </c>
      <c r="P257" s="184"/>
      <c r="Q257" s="184"/>
      <c r="R257" s="179" t="str">
        <f>IF($C257="","",IF(_xlfn.XLOOKUP($B257,Event_and_Consequence!$CL:$CL,Event_and_Consequence!AC:AC,"",0,1)&lt;&gt;"",_xlfn.XLOOKUP($B257,Event_and_Consequence!$CL:$CL,Event_and_Consequence!AC:AC,"",0,1),""))</f>
        <v/>
      </c>
      <c r="S257" s="179" t="str">
        <f>IF($C257="","",IF(_xlfn.XLOOKUP($B257,Event_and_Consequence!$CL:$CL,Event_and_Consequence!AD:AD,"",0,1)&lt;&gt;"",_xlfn.XLOOKUP($B257,Event_and_Consequence!$CL:$CL,Event_and_Consequence!AD:AD,"",0,1),""))</f>
        <v/>
      </c>
      <c r="T257" s="179" t="str">
        <f>IF($C257="","",IF(_xlfn.XLOOKUP($B257,Event_and_Consequence!$CL:$CL,Event_and_Consequence!AE:AE,"",0,1)&lt;&gt;"",_xlfn.XLOOKUP($B257,Event_and_Consequence!$CL:$CL,Event_and_Consequence!AE:AE,"",0,1),""))</f>
        <v/>
      </c>
      <c r="U257" s="179" t="str">
        <f>IF($C257="","",IF(_xlfn.XLOOKUP($B257,Event_and_Consequence!$CL:$CL,Event_and_Consequence!AF:AF,"",0,1)&lt;&gt;"",_xlfn.XLOOKUP($B257,Event_and_Consequence!$CL:$CL,Event_and_Consequence!AF:AF,"",0,1),""))</f>
        <v/>
      </c>
      <c r="V257" s="184"/>
      <c r="W257" s="184"/>
      <c r="X257" s="179" t="str">
        <f>IF($C257="","",IF(_xlfn.XLOOKUP($B257,Event_and_Consequence!$CL:$CL,Event_and_Consequence!AG:AG,"",0,1)&lt;&gt;"",_xlfn.XLOOKUP($B257,Event_and_Consequence!$CL:$CL,Event_and_Consequence!AG:AG,"",0,1),""))</f>
        <v/>
      </c>
      <c r="Y257" s="179" t="str">
        <f>IF($C257="","",IF(_xlfn.XLOOKUP($B257,Event_and_Consequence!$CL:$CL,Event_and_Consequence!AH:AH,"",0,1)&lt;&gt;"",_xlfn.XLOOKUP($B257,Event_and_Consequence!$CL:$CL,Event_and_Consequence!AH:AH,"",0,1),""))</f>
        <v/>
      </c>
      <c r="Z257" s="179" t="str">
        <f>IF($C257="","",IF(_xlfn.XLOOKUP($B257,Event_and_Consequence!$CL:$CL,Event_and_Consequence!AI:AI,"",0,1)&lt;&gt;"",_xlfn.XLOOKUP($B257,Event_and_Consequence!$CL:$CL,Event_and_Consequence!AI:AI,"",0,1),""))</f>
        <v/>
      </c>
      <c r="AA257" s="179" t="str">
        <f>IF($C257="","",IF(_xlfn.XLOOKUP($B257,Event_and_Consequence!$CL:$CL,Event_and_Consequence!AJ:AJ,"",0,1)&lt;&gt;"",_xlfn.XLOOKUP($B257,Event_and_Consequence!$CL:$CL,Event_and_Consequence!AJ:AJ,"",0,1),""))</f>
        <v/>
      </c>
      <c r="AB257" s="184"/>
    </row>
    <row r="258" spans="1:28" s="176" customFormat="1" ht="12" x14ac:dyDescent="0.25">
      <c r="A258" s="188"/>
      <c r="B258" s="188">
        <v>256</v>
      </c>
      <c r="C258" s="178" t="str">
        <f>_xlfn.XLOOKUP($B258,Event_and_Consequence!$CL:$CL,Event_and_Consequence!B:B,"",0,1)</f>
        <v/>
      </c>
      <c r="D258" s="179" t="str">
        <f>IF($C258="","",_xlfn.XLOOKUP(C258,Facility_Information!B:B,Facility_Information!O:O,,0,1))</f>
        <v/>
      </c>
      <c r="E258" s="180" t="str">
        <f>IF($C258="","",_xlfn.XLOOKUP($B258,Event_and_Consequence!$CL:$CL,Event_and_Consequence!G:G,"",0,1))</f>
        <v/>
      </c>
      <c r="F258" s="181" t="str">
        <f>IF($C258="","",_xlfn.XLOOKUP($B258,Event_and_Consequence!$CL:$CL,Event_and_Consequence!H:H,"",0,1))</f>
        <v/>
      </c>
      <c r="G258" s="184"/>
      <c r="H258" s="184"/>
      <c r="I258" s="184"/>
      <c r="J258" s="179" t="str">
        <f>IF($C258="","",_xlfn.XLOOKUP($B258,Event_and_Consequence!$CL:$CL,Event_and_Consequence!I:I,"",0,1))</f>
        <v/>
      </c>
      <c r="K258" s="184"/>
      <c r="L258" s="179" t="str">
        <f>IF($C258="","",IF(_xlfn.XLOOKUP($B258,Event_and_Consequence!$CL:$CL,Event_and_Consequence!Y:Y,"",0,1)&lt;&gt;"",_xlfn.XLOOKUP($B258,Event_and_Consequence!$CL:$CL,Event_and_Consequence!Y:Y,"",0,1),""))</f>
        <v/>
      </c>
      <c r="M258" s="179" t="str">
        <f>IF($C258="","",IF(_xlfn.XLOOKUP($B258,Event_and_Consequence!$CL:$CL,Event_and_Consequence!Z:Z,"",0,1)&lt;&gt;"",_xlfn.XLOOKUP($B258,Event_and_Consequence!$CL:$CL,Event_and_Consequence!Z:Z,"",0,1),""))</f>
        <v/>
      </c>
      <c r="N258" s="179" t="str">
        <f>IF($C258="","",IF(_xlfn.XLOOKUP($B258,Event_and_Consequence!$CL:$CL,Event_and_Consequence!AA:AA,"",0,1)&lt;&gt;"",_xlfn.XLOOKUP($B258,Event_and_Consequence!$CL:$CL,Event_and_Consequence!AA:AA,"",0,1),""))</f>
        <v/>
      </c>
      <c r="O258" s="179" t="str">
        <f>IF($C258="","",IF(_xlfn.XLOOKUP($B258,Event_and_Consequence!$CL:$CL,Event_and_Consequence!AB:AB,"",0,1)&lt;&gt;"",_xlfn.XLOOKUP($B258,Event_and_Consequence!$CL:$CL,Event_and_Consequence!AB:AB,"",0,1),""))</f>
        <v/>
      </c>
      <c r="P258" s="184"/>
      <c r="Q258" s="184"/>
      <c r="R258" s="179" t="str">
        <f>IF($C258="","",IF(_xlfn.XLOOKUP($B258,Event_and_Consequence!$CL:$CL,Event_and_Consequence!AC:AC,"",0,1)&lt;&gt;"",_xlfn.XLOOKUP($B258,Event_and_Consequence!$CL:$CL,Event_and_Consequence!AC:AC,"",0,1),""))</f>
        <v/>
      </c>
      <c r="S258" s="179" t="str">
        <f>IF($C258="","",IF(_xlfn.XLOOKUP($B258,Event_and_Consequence!$CL:$CL,Event_and_Consequence!AD:AD,"",0,1)&lt;&gt;"",_xlfn.XLOOKUP($B258,Event_and_Consequence!$CL:$CL,Event_and_Consequence!AD:AD,"",0,1),""))</f>
        <v/>
      </c>
      <c r="T258" s="179" t="str">
        <f>IF($C258="","",IF(_xlfn.XLOOKUP($B258,Event_and_Consequence!$CL:$CL,Event_and_Consequence!AE:AE,"",0,1)&lt;&gt;"",_xlfn.XLOOKUP($B258,Event_and_Consequence!$CL:$CL,Event_and_Consequence!AE:AE,"",0,1),""))</f>
        <v/>
      </c>
      <c r="U258" s="179" t="str">
        <f>IF($C258="","",IF(_xlfn.XLOOKUP($B258,Event_and_Consequence!$CL:$CL,Event_and_Consequence!AF:AF,"",0,1)&lt;&gt;"",_xlfn.XLOOKUP($B258,Event_and_Consequence!$CL:$CL,Event_and_Consequence!AF:AF,"",0,1),""))</f>
        <v/>
      </c>
      <c r="V258" s="184"/>
      <c r="W258" s="184"/>
      <c r="X258" s="179" t="str">
        <f>IF($C258="","",IF(_xlfn.XLOOKUP($B258,Event_and_Consequence!$CL:$CL,Event_and_Consequence!AG:AG,"",0,1)&lt;&gt;"",_xlfn.XLOOKUP($B258,Event_and_Consequence!$CL:$CL,Event_and_Consequence!AG:AG,"",0,1),""))</f>
        <v/>
      </c>
      <c r="Y258" s="179" t="str">
        <f>IF($C258="","",IF(_xlfn.XLOOKUP($B258,Event_and_Consequence!$CL:$CL,Event_and_Consequence!AH:AH,"",0,1)&lt;&gt;"",_xlfn.XLOOKUP($B258,Event_and_Consequence!$CL:$CL,Event_and_Consequence!AH:AH,"",0,1),""))</f>
        <v/>
      </c>
      <c r="Z258" s="179" t="str">
        <f>IF($C258="","",IF(_xlfn.XLOOKUP($B258,Event_and_Consequence!$CL:$CL,Event_and_Consequence!AI:AI,"",0,1)&lt;&gt;"",_xlfn.XLOOKUP($B258,Event_and_Consequence!$CL:$CL,Event_and_Consequence!AI:AI,"",0,1),""))</f>
        <v/>
      </c>
      <c r="AA258" s="179" t="str">
        <f>IF($C258="","",IF(_xlfn.XLOOKUP($B258,Event_and_Consequence!$CL:$CL,Event_and_Consequence!AJ:AJ,"",0,1)&lt;&gt;"",_xlfn.XLOOKUP($B258,Event_and_Consequence!$CL:$CL,Event_and_Consequence!AJ:AJ,"",0,1),""))</f>
        <v/>
      </c>
      <c r="AB258" s="184"/>
    </row>
    <row r="259" spans="1:28" s="176" customFormat="1" ht="12" x14ac:dyDescent="0.25">
      <c r="A259" s="188"/>
      <c r="B259" s="188">
        <v>257</v>
      </c>
      <c r="C259" s="178" t="str">
        <f>_xlfn.XLOOKUP($B259,Event_and_Consequence!$CL:$CL,Event_and_Consequence!B:B,"",0,1)</f>
        <v/>
      </c>
      <c r="D259" s="179" t="str">
        <f>IF($C259="","",_xlfn.XLOOKUP(C259,Facility_Information!B:B,Facility_Information!O:O,,0,1))</f>
        <v/>
      </c>
      <c r="E259" s="180" t="str">
        <f>IF($C259="","",_xlfn.XLOOKUP($B259,Event_and_Consequence!$CL:$CL,Event_and_Consequence!G:G,"",0,1))</f>
        <v/>
      </c>
      <c r="F259" s="181" t="str">
        <f>IF($C259="","",_xlfn.XLOOKUP($B259,Event_and_Consequence!$CL:$CL,Event_and_Consequence!H:H,"",0,1))</f>
        <v/>
      </c>
      <c r="G259" s="184"/>
      <c r="H259" s="184"/>
      <c r="I259" s="184"/>
      <c r="J259" s="179" t="str">
        <f>IF($C259="","",_xlfn.XLOOKUP($B259,Event_and_Consequence!$CL:$CL,Event_and_Consequence!I:I,"",0,1))</f>
        <v/>
      </c>
      <c r="K259" s="184"/>
      <c r="L259" s="179" t="str">
        <f>IF($C259="","",IF(_xlfn.XLOOKUP($B259,Event_and_Consequence!$CL:$CL,Event_and_Consequence!Y:Y,"",0,1)&lt;&gt;"",_xlfn.XLOOKUP($B259,Event_and_Consequence!$CL:$CL,Event_and_Consequence!Y:Y,"",0,1),""))</f>
        <v/>
      </c>
      <c r="M259" s="179" t="str">
        <f>IF($C259="","",IF(_xlfn.XLOOKUP($B259,Event_and_Consequence!$CL:$CL,Event_and_Consequence!Z:Z,"",0,1)&lt;&gt;"",_xlfn.XLOOKUP($B259,Event_and_Consequence!$CL:$CL,Event_and_Consequence!Z:Z,"",0,1),""))</f>
        <v/>
      </c>
      <c r="N259" s="179" t="str">
        <f>IF($C259="","",IF(_xlfn.XLOOKUP($B259,Event_and_Consequence!$CL:$CL,Event_and_Consequence!AA:AA,"",0,1)&lt;&gt;"",_xlfn.XLOOKUP($B259,Event_and_Consequence!$CL:$CL,Event_and_Consequence!AA:AA,"",0,1),""))</f>
        <v/>
      </c>
      <c r="O259" s="179" t="str">
        <f>IF($C259="","",IF(_xlfn.XLOOKUP($B259,Event_and_Consequence!$CL:$CL,Event_and_Consequence!AB:AB,"",0,1)&lt;&gt;"",_xlfn.XLOOKUP($B259,Event_and_Consequence!$CL:$CL,Event_and_Consequence!AB:AB,"",0,1),""))</f>
        <v/>
      </c>
      <c r="P259" s="184"/>
      <c r="Q259" s="184"/>
      <c r="R259" s="179" t="str">
        <f>IF($C259="","",IF(_xlfn.XLOOKUP($B259,Event_and_Consequence!$CL:$CL,Event_and_Consequence!AC:AC,"",0,1)&lt;&gt;"",_xlfn.XLOOKUP($B259,Event_and_Consequence!$CL:$CL,Event_and_Consequence!AC:AC,"",0,1),""))</f>
        <v/>
      </c>
      <c r="S259" s="179" t="str">
        <f>IF($C259="","",IF(_xlfn.XLOOKUP($B259,Event_and_Consequence!$CL:$CL,Event_and_Consequence!AD:AD,"",0,1)&lt;&gt;"",_xlfn.XLOOKUP($B259,Event_and_Consequence!$CL:$CL,Event_and_Consequence!AD:AD,"",0,1),""))</f>
        <v/>
      </c>
      <c r="T259" s="179" t="str">
        <f>IF($C259="","",IF(_xlfn.XLOOKUP($B259,Event_and_Consequence!$CL:$CL,Event_and_Consequence!AE:AE,"",0,1)&lt;&gt;"",_xlfn.XLOOKUP($B259,Event_and_Consequence!$CL:$CL,Event_and_Consequence!AE:AE,"",0,1),""))</f>
        <v/>
      </c>
      <c r="U259" s="179" t="str">
        <f>IF($C259="","",IF(_xlfn.XLOOKUP($B259,Event_and_Consequence!$CL:$CL,Event_and_Consequence!AF:AF,"",0,1)&lt;&gt;"",_xlfn.XLOOKUP($B259,Event_and_Consequence!$CL:$CL,Event_and_Consequence!AF:AF,"",0,1),""))</f>
        <v/>
      </c>
      <c r="V259" s="184"/>
      <c r="W259" s="184"/>
      <c r="X259" s="179" t="str">
        <f>IF($C259="","",IF(_xlfn.XLOOKUP($B259,Event_and_Consequence!$CL:$CL,Event_and_Consequence!AG:AG,"",0,1)&lt;&gt;"",_xlfn.XLOOKUP($B259,Event_and_Consequence!$CL:$CL,Event_and_Consequence!AG:AG,"",0,1),""))</f>
        <v/>
      </c>
      <c r="Y259" s="179" t="str">
        <f>IF($C259="","",IF(_xlfn.XLOOKUP($B259,Event_and_Consequence!$CL:$CL,Event_and_Consequence!AH:AH,"",0,1)&lt;&gt;"",_xlfn.XLOOKUP($B259,Event_and_Consequence!$CL:$CL,Event_and_Consequence!AH:AH,"",0,1),""))</f>
        <v/>
      </c>
      <c r="Z259" s="179" t="str">
        <f>IF($C259="","",IF(_xlfn.XLOOKUP($B259,Event_and_Consequence!$CL:$CL,Event_and_Consequence!AI:AI,"",0,1)&lt;&gt;"",_xlfn.XLOOKUP($B259,Event_and_Consequence!$CL:$CL,Event_and_Consequence!AI:AI,"",0,1),""))</f>
        <v/>
      </c>
      <c r="AA259" s="179" t="str">
        <f>IF($C259="","",IF(_xlfn.XLOOKUP($B259,Event_and_Consequence!$CL:$CL,Event_and_Consequence!AJ:AJ,"",0,1)&lt;&gt;"",_xlfn.XLOOKUP($B259,Event_and_Consequence!$CL:$CL,Event_and_Consequence!AJ:AJ,"",0,1),""))</f>
        <v/>
      </c>
      <c r="AB259" s="184"/>
    </row>
    <row r="260" spans="1:28" s="176" customFormat="1" ht="12" x14ac:dyDescent="0.25">
      <c r="A260" s="188"/>
      <c r="B260" s="188">
        <v>258</v>
      </c>
      <c r="C260" s="178" t="str">
        <f>_xlfn.XLOOKUP($B260,Event_and_Consequence!$CL:$CL,Event_and_Consequence!B:B,"",0,1)</f>
        <v/>
      </c>
      <c r="D260" s="179" t="str">
        <f>IF($C260="","",_xlfn.XLOOKUP(C260,Facility_Information!B:B,Facility_Information!O:O,,0,1))</f>
        <v/>
      </c>
      <c r="E260" s="180" t="str">
        <f>IF($C260="","",_xlfn.XLOOKUP($B260,Event_and_Consequence!$CL:$CL,Event_and_Consequence!G:G,"",0,1))</f>
        <v/>
      </c>
      <c r="F260" s="181" t="str">
        <f>IF($C260="","",_xlfn.XLOOKUP($B260,Event_and_Consequence!$CL:$CL,Event_and_Consequence!H:H,"",0,1))</f>
        <v/>
      </c>
      <c r="G260" s="184"/>
      <c r="H260" s="184"/>
      <c r="I260" s="184"/>
      <c r="J260" s="179" t="str">
        <f>IF($C260="","",_xlfn.XLOOKUP($B260,Event_and_Consequence!$CL:$CL,Event_and_Consequence!I:I,"",0,1))</f>
        <v/>
      </c>
      <c r="K260" s="184"/>
      <c r="L260" s="179" t="str">
        <f>IF($C260="","",IF(_xlfn.XLOOKUP($B260,Event_and_Consequence!$CL:$CL,Event_and_Consequence!Y:Y,"",0,1)&lt;&gt;"",_xlfn.XLOOKUP($B260,Event_and_Consequence!$CL:$CL,Event_and_Consequence!Y:Y,"",0,1),""))</f>
        <v/>
      </c>
      <c r="M260" s="179" t="str">
        <f>IF($C260="","",IF(_xlfn.XLOOKUP($B260,Event_and_Consequence!$CL:$CL,Event_and_Consequence!Z:Z,"",0,1)&lt;&gt;"",_xlfn.XLOOKUP($B260,Event_and_Consequence!$CL:$CL,Event_and_Consequence!Z:Z,"",0,1),""))</f>
        <v/>
      </c>
      <c r="N260" s="179" t="str">
        <f>IF($C260="","",IF(_xlfn.XLOOKUP($B260,Event_and_Consequence!$CL:$CL,Event_and_Consequence!AA:AA,"",0,1)&lt;&gt;"",_xlfn.XLOOKUP($B260,Event_and_Consequence!$CL:$CL,Event_and_Consequence!AA:AA,"",0,1),""))</f>
        <v/>
      </c>
      <c r="O260" s="179" t="str">
        <f>IF($C260="","",IF(_xlfn.XLOOKUP($B260,Event_and_Consequence!$CL:$CL,Event_and_Consequence!AB:AB,"",0,1)&lt;&gt;"",_xlfn.XLOOKUP($B260,Event_and_Consequence!$CL:$CL,Event_and_Consequence!AB:AB,"",0,1),""))</f>
        <v/>
      </c>
      <c r="P260" s="184"/>
      <c r="Q260" s="184"/>
      <c r="R260" s="179" t="str">
        <f>IF($C260="","",IF(_xlfn.XLOOKUP($B260,Event_and_Consequence!$CL:$CL,Event_and_Consequence!AC:AC,"",0,1)&lt;&gt;"",_xlfn.XLOOKUP($B260,Event_and_Consequence!$CL:$CL,Event_and_Consequence!AC:AC,"",0,1),""))</f>
        <v/>
      </c>
      <c r="S260" s="179" t="str">
        <f>IF($C260="","",IF(_xlfn.XLOOKUP($B260,Event_and_Consequence!$CL:$CL,Event_and_Consequence!AD:AD,"",0,1)&lt;&gt;"",_xlfn.XLOOKUP($B260,Event_and_Consequence!$CL:$CL,Event_and_Consequence!AD:AD,"",0,1),""))</f>
        <v/>
      </c>
      <c r="T260" s="179" t="str">
        <f>IF($C260="","",IF(_xlfn.XLOOKUP($B260,Event_and_Consequence!$CL:$CL,Event_and_Consequence!AE:AE,"",0,1)&lt;&gt;"",_xlfn.XLOOKUP($B260,Event_and_Consequence!$CL:$CL,Event_and_Consequence!AE:AE,"",0,1),""))</f>
        <v/>
      </c>
      <c r="U260" s="179" t="str">
        <f>IF($C260="","",IF(_xlfn.XLOOKUP($B260,Event_and_Consequence!$CL:$CL,Event_and_Consequence!AF:AF,"",0,1)&lt;&gt;"",_xlfn.XLOOKUP($B260,Event_and_Consequence!$CL:$CL,Event_and_Consequence!AF:AF,"",0,1),""))</f>
        <v/>
      </c>
      <c r="V260" s="184"/>
      <c r="W260" s="184"/>
      <c r="X260" s="179" t="str">
        <f>IF($C260="","",IF(_xlfn.XLOOKUP($B260,Event_and_Consequence!$CL:$CL,Event_and_Consequence!AG:AG,"",0,1)&lt;&gt;"",_xlfn.XLOOKUP($B260,Event_and_Consequence!$CL:$CL,Event_and_Consequence!AG:AG,"",0,1),""))</f>
        <v/>
      </c>
      <c r="Y260" s="179" t="str">
        <f>IF($C260="","",IF(_xlfn.XLOOKUP($B260,Event_and_Consequence!$CL:$CL,Event_and_Consequence!AH:AH,"",0,1)&lt;&gt;"",_xlfn.XLOOKUP($B260,Event_and_Consequence!$CL:$CL,Event_and_Consequence!AH:AH,"",0,1),""))</f>
        <v/>
      </c>
      <c r="Z260" s="179" t="str">
        <f>IF($C260="","",IF(_xlfn.XLOOKUP($B260,Event_and_Consequence!$CL:$CL,Event_and_Consequence!AI:AI,"",0,1)&lt;&gt;"",_xlfn.XLOOKUP($B260,Event_and_Consequence!$CL:$CL,Event_and_Consequence!AI:AI,"",0,1),""))</f>
        <v/>
      </c>
      <c r="AA260" s="179" t="str">
        <f>IF($C260="","",IF(_xlfn.XLOOKUP($B260,Event_and_Consequence!$CL:$CL,Event_and_Consequence!AJ:AJ,"",0,1)&lt;&gt;"",_xlfn.XLOOKUP($B260,Event_and_Consequence!$CL:$CL,Event_and_Consequence!AJ:AJ,"",0,1),""))</f>
        <v/>
      </c>
      <c r="AB260" s="184"/>
    </row>
    <row r="261" spans="1:28" s="176" customFormat="1" ht="12" x14ac:dyDescent="0.25">
      <c r="A261" s="188"/>
      <c r="B261" s="188">
        <v>259</v>
      </c>
      <c r="C261" s="178" t="str">
        <f>_xlfn.XLOOKUP($B261,Event_and_Consequence!$CL:$CL,Event_and_Consequence!B:B,"",0,1)</f>
        <v/>
      </c>
      <c r="D261" s="179" t="str">
        <f>IF($C261="","",_xlfn.XLOOKUP(C261,Facility_Information!B:B,Facility_Information!O:O,,0,1))</f>
        <v/>
      </c>
      <c r="E261" s="180" t="str">
        <f>IF($C261="","",_xlfn.XLOOKUP($B261,Event_and_Consequence!$CL:$CL,Event_and_Consequence!G:G,"",0,1))</f>
        <v/>
      </c>
      <c r="F261" s="181" t="str">
        <f>IF($C261="","",_xlfn.XLOOKUP($B261,Event_and_Consequence!$CL:$CL,Event_and_Consequence!H:H,"",0,1))</f>
        <v/>
      </c>
      <c r="G261" s="184"/>
      <c r="H261" s="184"/>
      <c r="I261" s="184"/>
      <c r="J261" s="179" t="str">
        <f>IF($C261="","",_xlfn.XLOOKUP($B261,Event_and_Consequence!$CL:$CL,Event_and_Consequence!I:I,"",0,1))</f>
        <v/>
      </c>
      <c r="K261" s="184"/>
      <c r="L261" s="179" t="str">
        <f>IF($C261="","",IF(_xlfn.XLOOKUP($B261,Event_and_Consequence!$CL:$CL,Event_and_Consequence!Y:Y,"",0,1)&lt;&gt;"",_xlfn.XLOOKUP($B261,Event_and_Consequence!$CL:$CL,Event_and_Consequence!Y:Y,"",0,1),""))</f>
        <v/>
      </c>
      <c r="M261" s="179" t="str">
        <f>IF($C261="","",IF(_xlfn.XLOOKUP($B261,Event_and_Consequence!$CL:$CL,Event_and_Consequence!Z:Z,"",0,1)&lt;&gt;"",_xlfn.XLOOKUP($B261,Event_and_Consequence!$CL:$CL,Event_and_Consequence!Z:Z,"",0,1),""))</f>
        <v/>
      </c>
      <c r="N261" s="179" t="str">
        <f>IF($C261="","",IF(_xlfn.XLOOKUP($B261,Event_and_Consequence!$CL:$CL,Event_and_Consequence!AA:AA,"",0,1)&lt;&gt;"",_xlfn.XLOOKUP($B261,Event_and_Consequence!$CL:$CL,Event_and_Consequence!AA:AA,"",0,1),""))</f>
        <v/>
      </c>
      <c r="O261" s="179" t="str">
        <f>IF($C261="","",IF(_xlfn.XLOOKUP($B261,Event_and_Consequence!$CL:$CL,Event_and_Consequence!AB:AB,"",0,1)&lt;&gt;"",_xlfn.XLOOKUP($B261,Event_and_Consequence!$CL:$CL,Event_and_Consequence!AB:AB,"",0,1),""))</f>
        <v/>
      </c>
      <c r="P261" s="184"/>
      <c r="Q261" s="184"/>
      <c r="R261" s="179" t="str">
        <f>IF($C261="","",IF(_xlfn.XLOOKUP($B261,Event_and_Consequence!$CL:$CL,Event_and_Consequence!AC:AC,"",0,1)&lt;&gt;"",_xlfn.XLOOKUP($B261,Event_and_Consequence!$CL:$CL,Event_and_Consequence!AC:AC,"",0,1),""))</f>
        <v/>
      </c>
      <c r="S261" s="179" t="str">
        <f>IF($C261="","",IF(_xlfn.XLOOKUP($B261,Event_and_Consequence!$CL:$CL,Event_and_Consequence!AD:AD,"",0,1)&lt;&gt;"",_xlfn.XLOOKUP($B261,Event_and_Consequence!$CL:$CL,Event_and_Consequence!AD:AD,"",0,1),""))</f>
        <v/>
      </c>
      <c r="T261" s="179" t="str">
        <f>IF($C261="","",IF(_xlfn.XLOOKUP($B261,Event_and_Consequence!$CL:$CL,Event_and_Consequence!AE:AE,"",0,1)&lt;&gt;"",_xlfn.XLOOKUP($B261,Event_and_Consequence!$CL:$CL,Event_and_Consequence!AE:AE,"",0,1),""))</f>
        <v/>
      </c>
      <c r="U261" s="179" t="str">
        <f>IF($C261="","",IF(_xlfn.XLOOKUP($B261,Event_and_Consequence!$CL:$CL,Event_and_Consequence!AF:AF,"",0,1)&lt;&gt;"",_xlfn.XLOOKUP($B261,Event_and_Consequence!$CL:$CL,Event_and_Consequence!AF:AF,"",0,1),""))</f>
        <v/>
      </c>
      <c r="V261" s="184"/>
      <c r="W261" s="184"/>
      <c r="X261" s="179" t="str">
        <f>IF($C261="","",IF(_xlfn.XLOOKUP($B261,Event_and_Consequence!$CL:$CL,Event_and_Consequence!AG:AG,"",0,1)&lt;&gt;"",_xlfn.XLOOKUP($B261,Event_and_Consequence!$CL:$CL,Event_and_Consequence!AG:AG,"",0,1),""))</f>
        <v/>
      </c>
      <c r="Y261" s="179" t="str">
        <f>IF($C261="","",IF(_xlfn.XLOOKUP($B261,Event_and_Consequence!$CL:$CL,Event_and_Consequence!AH:AH,"",0,1)&lt;&gt;"",_xlfn.XLOOKUP($B261,Event_and_Consequence!$CL:$CL,Event_and_Consequence!AH:AH,"",0,1),""))</f>
        <v/>
      </c>
      <c r="Z261" s="179" t="str">
        <f>IF($C261="","",IF(_xlfn.XLOOKUP($B261,Event_and_Consequence!$CL:$CL,Event_and_Consequence!AI:AI,"",0,1)&lt;&gt;"",_xlfn.XLOOKUP($B261,Event_and_Consequence!$CL:$CL,Event_and_Consequence!AI:AI,"",0,1),""))</f>
        <v/>
      </c>
      <c r="AA261" s="179" t="str">
        <f>IF($C261="","",IF(_xlfn.XLOOKUP($B261,Event_and_Consequence!$CL:$CL,Event_and_Consequence!AJ:AJ,"",0,1)&lt;&gt;"",_xlfn.XLOOKUP($B261,Event_and_Consequence!$CL:$CL,Event_and_Consequence!AJ:AJ,"",0,1),""))</f>
        <v/>
      </c>
      <c r="AB261" s="184"/>
    </row>
    <row r="262" spans="1:28" s="176" customFormat="1" ht="12" x14ac:dyDescent="0.25">
      <c r="A262" s="188"/>
      <c r="B262" s="188">
        <v>260</v>
      </c>
      <c r="C262" s="178" t="str">
        <f>_xlfn.XLOOKUP($B262,Event_and_Consequence!$CL:$CL,Event_and_Consequence!B:B,"",0,1)</f>
        <v/>
      </c>
      <c r="D262" s="179" t="str">
        <f>IF($C262="","",_xlfn.XLOOKUP(C262,Facility_Information!B:B,Facility_Information!O:O,,0,1))</f>
        <v/>
      </c>
      <c r="E262" s="180" t="str">
        <f>IF($C262="","",_xlfn.XLOOKUP($B262,Event_and_Consequence!$CL:$CL,Event_and_Consequence!G:G,"",0,1))</f>
        <v/>
      </c>
      <c r="F262" s="181" t="str">
        <f>IF($C262="","",_xlfn.XLOOKUP($B262,Event_and_Consequence!$CL:$CL,Event_and_Consequence!H:H,"",0,1))</f>
        <v/>
      </c>
      <c r="G262" s="184"/>
      <c r="H262" s="184"/>
      <c r="I262" s="184"/>
      <c r="J262" s="179" t="str">
        <f>IF($C262="","",_xlfn.XLOOKUP($B262,Event_and_Consequence!$CL:$CL,Event_and_Consequence!I:I,"",0,1))</f>
        <v/>
      </c>
      <c r="K262" s="184"/>
      <c r="L262" s="179" t="str">
        <f>IF($C262="","",IF(_xlfn.XLOOKUP($B262,Event_and_Consequence!$CL:$CL,Event_and_Consequence!Y:Y,"",0,1)&lt;&gt;"",_xlfn.XLOOKUP($B262,Event_and_Consequence!$CL:$CL,Event_and_Consequence!Y:Y,"",0,1),""))</f>
        <v/>
      </c>
      <c r="M262" s="179" t="str">
        <f>IF($C262="","",IF(_xlfn.XLOOKUP($B262,Event_and_Consequence!$CL:$CL,Event_and_Consequence!Z:Z,"",0,1)&lt;&gt;"",_xlfn.XLOOKUP($B262,Event_and_Consequence!$CL:$CL,Event_and_Consequence!Z:Z,"",0,1),""))</f>
        <v/>
      </c>
      <c r="N262" s="179" t="str">
        <f>IF($C262="","",IF(_xlfn.XLOOKUP($B262,Event_and_Consequence!$CL:$CL,Event_and_Consequence!AA:AA,"",0,1)&lt;&gt;"",_xlfn.XLOOKUP($B262,Event_and_Consequence!$CL:$CL,Event_and_Consequence!AA:AA,"",0,1),""))</f>
        <v/>
      </c>
      <c r="O262" s="179" t="str">
        <f>IF($C262="","",IF(_xlfn.XLOOKUP($B262,Event_and_Consequence!$CL:$CL,Event_and_Consequence!AB:AB,"",0,1)&lt;&gt;"",_xlfn.XLOOKUP($B262,Event_and_Consequence!$CL:$CL,Event_and_Consequence!AB:AB,"",0,1),""))</f>
        <v/>
      </c>
      <c r="P262" s="184"/>
      <c r="Q262" s="184"/>
      <c r="R262" s="179" t="str">
        <f>IF($C262="","",IF(_xlfn.XLOOKUP($B262,Event_and_Consequence!$CL:$CL,Event_and_Consequence!AC:AC,"",0,1)&lt;&gt;"",_xlfn.XLOOKUP($B262,Event_and_Consequence!$CL:$CL,Event_and_Consequence!AC:AC,"",0,1),""))</f>
        <v/>
      </c>
      <c r="S262" s="179" t="str">
        <f>IF($C262="","",IF(_xlfn.XLOOKUP($B262,Event_and_Consequence!$CL:$CL,Event_and_Consequence!AD:AD,"",0,1)&lt;&gt;"",_xlfn.XLOOKUP($B262,Event_and_Consequence!$CL:$CL,Event_and_Consequence!AD:AD,"",0,1),""))</f>
        <v/>
      </c>
      <c r="T262" s="179" t="str">
        <f>IF($C262="","",IF(_xlfn.XLOOKUP($B262,Event_and_Consequence!$CL:$CL,Event_and_Consequence!AE:AE,"",0,1)&lt;&gt;"",_xlfn.XLOOKUP($B262,Event_and_Consequence!$CL:$CL,Event_and_Consequence!AE:AE,"",0,1),""))</f>
        <v/>
      </c>
      <c r="U262" s="179" t="str">
        <f>IF($C262="","",IF(_xlfn.XLOOKUP($B262,Event_and_Consequence!$CL:$CL,Event_and_Consequence!AF:AF,"",0,1)&lt;&gt;"",_xlfn.XLOOKUP($B262,Event_and_Consequence!$CL:$CL,Event_and_Consequence!AF:AF,"",0,1),""))</f>
        <v/>
      </c>
      <c r="V262" s="184"/>
      <c r="W262" s="184"/>
      <c r="X262" s="179" t="str">
        <f>IF($C262="","",IF(_xlfn.XLOOKUP($B262,Event_and_Consequence!$CL:$CL,Event_and_Consequence!AG:AG,"",0,1)&lt;&gt;"",_xlfn.XLOOKUP($B262,Event_and_Consequence!$CL:$CL,Event_and_Consequence!AG:AG,"",0,1),""))</f>
        <v/>
      </c>
      <c r="Y262" s="179" t="str">
        <f>IF($C262="","",IF(_xlfn.XLOOKUP($B262,Event_and_Consequence!$CL:$CL,Event_and_Consequence!AH:AH,"",0,1)&lt;&gt;"",_xlfn.XLOOKUP($B262,Event_and_Consequence!$CL:$CL,Event_and_Consequence!AH:AH,"",0,1),""))</f>
        <v/>
      </c>
      <c r="Z262" s="179" t="str">
        <f>IF($C262="","",IF(_xlfn.XLOOKUP($B262,Event_and_Consequence!$CL:$CL,Event_and_Consequence!AI:AI,"",0,1)&lt;&gt;"",_xlfn.XLOOKUP($B262,Event_and_Consequence!$CL:$CL,Event_and_Consequence!AI:AI,"",0,1),""))</f>
        <v/>
      </c>
      <c r="AA262" s="179" t="str">
        <f>IF($C262="","",IF(_xlfn.XLOOKUP($B262,Event_and_Consequence!$CL:$CL,Event_and_Consequence!AJ:AJ,"",0,1)&lt;&gt;"",_xlfn.XLOOKUP($B262,Event_and_Consequence!$CL:$CL,Event_and_Consequence!AJ:AJ,"",0,1),""))</f>
        <v/>
      </c>
      <c r="AB262" s="184"/>
    </row>
    <row r="263" spans="1:28" s="176" customFormat="1" ht="12" x14ac:dyDescent="0.25">
      <c r="A263" s="188"/>
      <c r="B263" s="188">
        <v>261</v>
      </c>
      <c r="C263" s="178" t="str">
        <f>_xlfn.XLOOKUP($B263,Event_and_Consequence!$CL:$CL,Event_and_Consequence!B:B,"",0,1)</f>
        <v/>
      </c>
      <c r="D263" s="179" t="str">
        <f>IF($C263="","",_xlfn.XLOOKUP(C263,Facility_Information!B:B,Facility_Information!O:O,,0,1))</f>
        <v/>
      </c>
      <c r="E263" s="180" t="str">
        <f>IF($C263="","",_xlfn.XLOOKUP($B263,Event_and_Consequence!$CL:$CL,Event_and_Consequence!G:G,"",0,1))</f>
        <v/>
      </c>
      <c r="F263" s="181" t="str">
        <f>IF($C263="","",_xlfn.XLOOKUP($B263,Event_and_Consequence!$CL:$CL,Event_and_Consequence!H:H,"",0,1))</f>
        <v/>
      </c>
      <c r="G263" s="184"/>
      <c r="H263" s="184"/>
      <c r="I263" s="184"/>
      <c r="J263" s="179" t="str">
        <f>IF($C263="","",_xlfn.XLOOKUP($B263,Event_and_Consequence!$CL:$CL,Event_and_Consequence!I:I,"",0,1))</f>
        <v/>
      </c>
      <c r="K263" s="184"/>
      <c r="L263" s="179" t="str">
        <f>IF($C263="","",IF(_xlfn.XLOOKUP($B263,Event_and_Consequence!$CL:$CL,Event_and_Consequence!Y:Y,"",0,1)&lt;&gt;"",_xlfn.XLOOKUP($B263,Event_and_Consequence!$CL:$CL,Event_and_Consequence!Y:Y,"",0,1),""))</f>
        <v/>
      </c>
      <c r="M263" s="179" t="str">
        <f>IF($C263="","",IF(_xlfn.XLOOKUP($B263,Event_and_Consequence!$CL:$CL,Event_and_Consequence!Z:Z,"",0,1)&lt;&gt;"",_xlfn.XLOOKUP($B263,Event_and_Consequence!$CL:$CL,Event_and_Consequence!Z:Z,"",0,1),""))</f>
        <v/>
      </c>
      <c r="N263" s="179" t="str">
        <f>IF($C263="","",IF(_xlfn.XLOOKUP($B263,Event_and_Consequence!$CL:$CL,Event_and_Consequence!AA:AA,"",0,1)&lt;&gt;"",_xlfn.XLOOKUP($B263,Event_and_Consequence!$CL:$CL,Event_and_Consequence!AA:AA,"",0,1),""))</f>
        <v/>
      </c>
      <c r="O263" s="179" t="str">
        <f>IF($C263="","",IF(_xlfn.XLOOKUP($B263,Event_and_Consequence!$CL:$CL,Event_and_Consequence!AB:AB,"",0,1)&lt;&gt;"",_xlfn.XLOOKUP($B263,Event_and_Consequence!$CL:$CL,Event_and_Consequence!AB:AB,"",0,1),""))</f>
        <v/>
      </c>
      <c r="P263" s="184"/>
      <c r="Q263" s="184"/>
      <c r="R263" s="179" t="str">
        <f>IF($C263="","",IF(_xlfn.XLOOKUP($B263,Event_and_Consequence!$CL:$CL,Event_and_Consequence!AC:AC,"",0,1)&lt;&gt;"",_xlfn.XLOOKUP($B263,Event_and_Consequence!$CL:$CL,Event_and_Consequence!AC:AC,"",0,1),""))</f>
        <v/>
      </c>
      <c r="S263" s="179" t="str">
        <f>IF($C263="","",IF(_xlfn.XLOOKUP($B263,Event_and_Consequence!$CL:$CL,Event_and_Consequence!AD:AD,"",0,1)&lt;&gt;"",_xlfn.XLOOKUP($B263,Event_and_Consequence!$CL:$CL,Event_and_Consequence!AD:AD,"",0,1),""))</f>
        <v/>
      </c>
      <c r="T263" s="179" t="str">
        <f>IF($C263="","",IF(_xlfn.XLOOKUP($B263,Event_and_Consequence!$CL:$CL,Event_and_Consequence!AE:AE,"",0,1)&lt;&gt;"",_xlfn.XLOOKUP($B263,Event_and_Consequence!$CL:$CL,Event_and_Consequence!AE:AE,"",0,1),""))</f>
        <v/>
      </c>
      <c r="U263" s="179" t="str">
        <f>IF($C263="","",IF(_xlfn.XLOOKUP($B263,Event_and_Consequence!$CL:$CL,Event_and_Consequence!AF:AF,"",0,1)&lt;&gt;"",_xlfn.XLOOKUP($B263,Event_and_Consequence!$CL:$CL,Event_and_Consequence!AF:AF,"",0,1),""))</f>
        <v/>
      </c>
      <c r="V263" s="184"/>
      <c r="W263" s="184"/>
      <c r="X263" s="179" t="str">
        <f>IF($C263="","",IF(_xlfn.XLOOKUP($B263,Event_and_Consequence!$CL:$CL,Event_and_Consequence!AG:AG,"",0,1)&lt;&gt;"",_xlfn.XLOOKUP($B263,Event_and_Consequence!$CL:$CL,Event_and_Consequence!AG:AG,"",0,1),""))</f>
        <v/>
      </c>
      <c r="Y263" s="179" t="str">
        <f>IF($C263="","",IF(_xlfn.XLOOKUP($B263,Event_and_Consequence!$CL:$CL,Event_and_Consequence!AH:AH,"",0,1)&lt;&gt;"",_xlfn.XLOOKUP($B263,Event_and_Consequence!$CL:$CL,Event_and_Consequence!AH:AH,"",0,1),""))</f>
        <v/>
      </c>
      <c r="Z263" s="179" t="str">
        <f>IF($C263="","",IF(_xlfn.XLOOKUP($B263,Event_and_Consequence!$CL:$CL,Event_and_Consequence!AI:AI,"",0,1)&lt;&gt;"",_xlfn.XLOOKUP($B263,Event_and_Consequence!$CL:$CL,Event_and_Consequence!AI:AI,"",0,1),""))</f>
        <v/>
      </c>
      <c r="AA263" s="179" t="str">
        <f>IF($C263="","",IF(_xlfn.XLOOKUP($B263,Event_and_Consequence!$CL:$CL,Event_and_Consequence!AJ:AJ,"",0,1)&lt;&gt;"",_xlfn.XLOOKUP($B263,Event_and_Consequence!$CL:$CL,Event_and_Consequence!AJ:AJ,"",0,1),""))</f>
        <v/>
      </c>
      <c r="AB263" s="184"/>
    </row>
    <row r="264" spans="1:28" s="176" customFormat="1" ht="12" x14ac:dyDescent="0.25">
      <c r="A264" s="188"/>
      <c r="B264" s="188">
        <v>262</v>
      </c>
      <c r="C264" s="178" t="str">
        <f>_xlfn.XLOOKUP($B264,Event_and_Consequence!$CL:$CL,Event_and_Consequence!B:B,"",0,1)</f>
        <v/>
      </c>
      <c r="D264" s="179" t="str">
        <f>IF($C264="","",_xlfn.XLOOKUP(C264,Facility_Information!B:B,Facility_Information!O:O,,0,1))</f>
        <v/>
      </c>
      <c r="E264" s="180" t="str">
        <f>IF($C264="","",_xlfn.XLOOKUP($B264,Event_and_Consequence!$CL:$CL,Event_and_Consequence!G:G,"",0,1))</f>
        <v/>
      </c>
      <c r="F264" s="181" t="str">
        <f>IF($C264="","",_xlfn.XLOOKUP($B264,Event_and_Consequence!$CL:$CL,Event_and_Consequence!H:H,"",0,1))</f>
        <v/>
      </c>
      <c r="G264" s="184"/>
      <c r="H264" s="184"/>
      <c r="I264" s="184"/>
      <c r="J264" s="179" t="str">
        <f>IF($C264="","",_xlfn.XLOOKUP($B264,Event_and_Consequence!$CL:$CL,Event_and_Consequence!I:I,"",0,1))</f>
        <v/>
      </c>
      <c r="K264" s="184"/>
      <c r="L264" s="179" t="str">
        <f>IF($C264="","",IF(_xlfn.XLOOKUP($B264,Event_and_Consequence!$CL:$CL,Event_and_Consequence!Y:Y,"",0,1)&lt;&gt;"",_xlfn.XLOOKUP($B264,Event_and_Consequence!$CL:$CL,Event_and_Consequence!Y:Y,"",0,1),""))</f>
        <v/>
      </c>
      <c r="M264" s="179" t="str">
        <f>IF($C264="","",IF(_xlfn.XLOOKUP($B264,Event_and_Consequence!$CL:$CL,Event_and_Consequence!Z:Z,"",0,1)&lt;&gt;"",_xlfn.XLOOKUP($B264,Event_and_Consequence!$CL:$CL,Event_and_Consequence!Z:Z,"",0,1),""))</f>
        <v/>
      </c>
      <c r="N264" s="179" t="str">
        <f>IF($C264="","",IF(_xlfn.XLOOKUP($B264,Event_and_Consequence!$CL:$CL,Event_and_Consequence!AA:AA,"",0,1)&lt;&gt;"",_xlfn.XLOOKUP($B264,Event_and_Consequence!$CL:$CL,Event_and_Consequence!AA:AA,"",0,1),""))</f>
        <v/>
      </c>
      <c r="O264" s="179" t="str">
        <f>IF($C264="","",IF(_xlfn.XLOOKUP($B264,Event_and_Consequence!$CL:$CL,Event_and_Consequence!AB:AB,"",0,1)&lt;&gt;"",_xlfn.XLOOKUP($B264,Event_and_Consequence!$CL:$CL,Event_and_Consequence!AB:AB,"",0,1),""))</f>
        <v/>
      </c>
      <c r="P264" s="184"/>
      <c r="Q264" s="184"/>
      <c r="R264" s="179" t="str">
        <f>IF($C264="","",IF(_xlfn.XLOOKUP($B264,Event_and_Consequence!$CL:$CL,Event_and_Consequence!AC:AC,"",0,1)&lt;&gt;"",_xlfn.XLOOKUP($B264,Event_and_Consequence!$CL:$CL,Event_and_Consequence!AC:AC,"",0,1),""))</f>
        <v/>
      </c>
      <c r="S264" s="179" t="str">
        <f>IF($C264="","",IF(_xlfn.XLOOKUP($B264,Event_and_Consequence!$CL:$CL,Event_and_Consequence!AD:AD,"",0,1)&lt;&gt;"",_xlfn.XLOOKUP($B264,Event_and_Consequence!$CL:$CL,Event_and_Consequence!AD:AD,"",0,1),""))</f>
        <v/>
      </c>
      <c r="T264" s="179" t="str">
        <f>IF($C264="","",IF(_xlfn.XLOOKUP($B264,Event_and_Consequence!$CL:$CL,Event_and_Consequence!AE:AE,"",0,1)&lt;&gt;"",_xlfn.XLOOKUP($B264,Event_and_Consequence!$CL:$CL,Event_and_Consequence!AE:AE,"",0,1),""))</f>
        <v/>
      </c>
      <c r="U264" s="179" t="str">
        <f>IF($C264="","",IF(_xlfn.XLOOKUP($B264,Event_and_Consequence!$CL:$CL,Event_and_Consequence!AF:AF,"",0,1)&lt;&gt;"",_xlfn.XLOOKUP($B264,Event_and_Consequence!$CL:$CL,Event_and_Consequence!AF:AF,"",0,1),""))</f>
        <v/>
      </c>
      <c r="V264" s="184"/>
      <c r="W264" s="184"/>
      <c r="X264" s="179" t="str">
        <f>IF($C264="","",IF(_xlfn.XLOOKUP($B264,Event_and_Consequence!$CL:$CL,Event_and_Consequence!AG:AG,"",0,1)&lt;&gt;"",_xlfn.XLOOKUP($B264,Event_and_Consequence!$CL:$CL,Event_and_Consequence!AG:AG,"",0,1),""))</f>
        <v/>
      </c>
      <c r="Y264" s="179" t="str">
        <f>IF($C264="","",IF(_xlfn.XLOOKUP($B264,Event_and_Consequence!$CL:$CL,Event_and_Consequence!AH:AH,"",0,1)&lt;&gt;"",_xlfn.XLOOKUP($B264,Event_and_Consequence!$CL:$CL,Event_and_Consequence!AH:AH,"",0,1),""))</f>
        <v/>
      </c>
      <c r="Z264" s="179" t="str">
        <f>IF($C264="","",IF(_xlfn.XLOOKUP($B264,Event_and_Consequence!$CL:$CL,Event_and_Consequence!AI:AI,"",0,1)&lt;&gt;"",_xlfn.XLOOKUP($B264,Event_and_Consequence!$CL:$CL,Event_and_Consequence!AI:AI,"",0,1),""))</f>
        <v/>
      </c>
      <c r="AA264" s="179" t="str">
        <f>IF($C264="","",IF(_xlfn.XLOOKUP($B264,Event_and_Consequence!$CL:$CL,Event_and_Consequence!AJ:AJ,"",0,1)&lt;&gt;"",_xlfn.XLOOKUP($B264,Event_and_Consequence!$CL:$CL,Event_and_Consequence!AJ:AJ,"",0,1),""))</f>
        <v/>
      </c>
      <c r="AB264" s="184"/>
    </row>
    <row r="265" spans="1:28" s="176" customFormat="1" ht="12" x14ac:dyDescent="0.25">
      <c r="A265" s="188"/>
      <c r="B265" s="188">
        <v>263</v>
      </c>
      <c r="C265" s="178" t="str">
        <f>_xlfn.XLOOKUP($B265,Event_and_Consequence!$CL:$CL,Event_and_Consequence!B:B,"",0,1)</f>
        <v/>
      </c>
      <c r="D265" s="179" t="str">
        <f>IF($C265="","",_xlfn.XLOOKUP(C265,Facility_Information!B:B,Facility_Information!O:O,,0,1))</f>
        <v/>
      </c>
      <c r="E265" s="180" t="str">
        <f>IF($C265="","",_xlfn.XLOOKUP($B265,Event_and_Consequence!$CL:$CL,Event_and_Consequence!G:G,"",0,1))</f>
        <v/>
      </c>
      <c r="F265" s="181" t="str">
        <f>IF($C265="","",_xlfn.XLOOKUP($B265,Event_and_Consequence!$CL:$CL,Event_and_Consequence!H:H,"",0,1))</f>
        <v/>
      </c>
      <c r="G265" s="184"/>
      <c r="H265" s="184"/>
      <c r="I265" s="184"/>
      <c r="J265" s="179" t="str">
        <f>IF($C265="","",_xlfn.XLOOKUP($B265,Event_and_Consequence!$CL:$CL,Event_and_Consequence!I:I,"",0,1))</f>
        <v/>
      </c>
      <c r="K265" s="184"/>
      <c r="L265" s="179" t="str">
        <f>IF($C265="","",IF(_xlfn.XLOOKUP($B265,Event_and_Consequence!$CL:$CL,Event_and_Consequence!Y:Y,"",0,1)&lt;&gt;"",_xlfn.XLOOKUP($B265,Event_and_Consequence!$CL:$CL,Event_and_Consequence!Y:Y,"",0,1),""))</f>
        <v/>
      </c>
      <c r="M265" s="179" t="str">
        <f>IF($C265="","",IF(_xlfn.XLOOKUP($B265,Event_and_Consequence!$CL:$CL,Event_and_Consequence!Z:Z,"",0,1)&lt;&gt;"",_xlfn.XLOOKUP($B265,Event_and_Consequence!$CL:$CL,Event_and_Consequence!Z:Z,"",0,1),""))</f>
        <v/>
      </c>
      <c r="N265" s="179" t="str">
        <f>IF($C265="","",IF(_xlfn.XLOOKUP($B265,Event_and_Consequence!$CL:$CL,Event_and_Consequence!AA:AA,"",0,1)&lt;&gt;"",_xlfn.XLOOKUP($B265,Event_and_Consequence!$CL:$CL,Event_and_Consequence!AA:AA,"",0,1),""))</f>
        <v/>
      </c>
      <c r="O265" s="179" t="str">
        <f>IF($C265="","",IF(_xlfn.XLOOKUP($B265,Event_and_Consequence!$CL:$CL,Event_and_Consequence!AB:AB,"",0,1)&lt;&gt;"",_xlfn.XLOOKUP($B265,Event_and_Consequence!$CL:$CL,Event_and_Consequence!AB:AB,"",0,1),""))</f>
        <v/>
      </c>
      <c r="P265" s="184"/>
      <c r="Q265" s="184"/>
      <c r="R265" s="179" t="str">
        <f>IF($C265="","",IF(_xlfn.XLOOKUP($B265,Event_and_Consequence!$CL:$CL,Event_and_Consequence!AC:AC,"",0,1)&lt;&gt;"",_xlfn.XLOOKUP($B265,Event_and_Consequence!$CL:$CL,Event_and_Consequence!AC:AC,"",0,1),""))</f>
        <v/>
      </c>
      <c r="S265" s="179" t="str">
        <f>IF($C265="","",IF(_xlfn.XLOOKUP($B265,Event_and_Consequence!$CL:$CL,Event_and_Consequence!AD:AD,"",0,1)&lt;&gt;"",_xlfn.XLOOKUP($B265,Event_and_Consequence!$CL:$CL,Event_and_Consequence!AD:AD,"",0,1),""))</f>
        <v/>
      </c>
      <c r="T265" s="179" t="str">
        <f>IF($C265="","",IF(_xlfn.XLOOKUP($B265,Event_and_Consequence!$CL:$CL,Event_and_Consequence!AE:AE,"",0,1)&lt;&gt;"",_xlfn.XLOOKUP($B265,Event_and_Consequence!$CL:$CL,Event_and_Consequence!AE:AE,"",0,1),""))</f>
        <v/>
      </c>
      <c r="U265" s="179" t="str">
        <f>IF($C265="","",IF(_xlfn.XLOOKUP($B265,Event_and_Consequence!$CL:$CL,Event_and_Consequence!AF:AF,"",0,1)&lt;&gt;"",_xlfn.XLOOKUP($B265,Event_and_Consequence!$CL:$CL,Event_and_Consequence!AF:AF,"",0,1),""))</f>
        <v/>
      </c>
      <c r="V265" s="184"/>
      <c r="W265" s="184"/>
      <c r="X265" s="179" t="str">
        <f>IF($C265="","",IF(_xlfn.XLOOKUP($B265,Event_and_Consequence!$CL:$CL,Event_and_Consequence!AG:AG,"",0,1)&lt;&gt;"",_xlfn.XLOOKUP($B265,Event_and_Consequence!$CL:$CL,Event_and_Consequence!AG:AG,"",0,1),""))</f>
        <v/>
      </c>
      <c r="Y265" s="179" t="str">
        <f>IF($C265="","",IF(_xlfn.XLOOKUP($B265,Event_and_Consequence!$CL:$CL,Event_and_Consequence!AH:AH,"",0,1)&lt;&gt;"",_xlfn.XLOOKUP($B265,Event_and_Consequence!$CL:$CL,Event_and_Consequence!AH:AH,"",0,1),""))</f>
        <v/>
      </c>
      <c r="Z265" s="179" t="str">
        <f>IF($C265="","",IF(_xlfn.XLOOKUP($B265,Event_and_Consequence!$CL:$CL,Event_and_Consequence!AI:AI,"",0,1)&lt;&gt;"",_xlfn.XLOOKUP($B265,Event_and_Consequence!$CL:$CL,Event_and_Consequence!AI:AI,"",0,1),""))</f>
        <v/>
      </c>
      <c r="AA265" s="179" t="str">
        <f>IF($C265="","",IF(_xlfn.XLOOKUP($B265,Event_and_Consequence!$CL:$CL,Event_and_Consequence!AJ:AJ,"",0,1)&lt;&gt;"",_xlfn.XLOOKUP($B265,Event_and_Consequence!$CL:$CL,Event_and_Consequence!AJ:AJ,"",0,1),""))</f>
        <v/>
      </c>
      <c r="AB265" s="184"/>
    </row>
    <row r="266" spans="1:28" s="176" customFormat="1" ht="12" x14ac:dyDescent="0.25">
      <c r="A266" s="188"/>
      <c r="B266" s="188">
        <v>264</v>
      </c>
      <c r="C266" s="178" t="str">
        <f>_xlfn.XLOOKUP($B266,Event_and_Consequence!$CL:$CL,Event_and_Consequence!B:B,"",0,1)</f>
        <v/>
      </c>
      <c r="D266" s="179" t="str">
        <f>IF($C266="","",_xlfn.XLOOKUP(C266,Facility_Information!B:B,Facility_Information!O:O,,0,1))</f>
        <v/>
      </c>
      <c r="E266" s="180" t="str">
        <f>IF($C266="","",_xlfn.XLOOKUP($B266,Event_and_Consequence!$CL:$CL,Event_and_Consequence!G:G,"",0,1))</f>
        <v/>
      </c>
      <c r="F266" s="181" t="str">
        <f>IF($C266="","",_xlfn.XLOOKUP($B266,Event_and_Consequence!$CL:$CL,Event_and_Consequence!H:H,"",0,1))</f>
        <v/>
      </c>
      <c r="G266" s="184"/>
      <c r="H266" s="184"/>
      <c r="I266" s="184"/>
      <c r="J266" s="179" t="str">
        <f>IF($C266="","",_xlfn.XLOOKUP($B266,Event_and_Consequence!$CL:$CL,Event_and_Consequence!I:I,"",0,1))</f>
        <v/>
      </c>
      <c r="K266" s="184"/>
      <c r="L266" s="179" t="str">
        <f>IF($C266="","",IF(_xlfn.XLOOKUP($B266,Event_and_Consequence!$CL:$CL,Event_and_Consequence!Y:Y,"",0,1)&lt;&gt;"",_xlfn.XLOOKUP($B266,Event_and_Consequence!$CL:$CL,Event_and_Consequence!Y:Y,"",0,1),""))</f>
        <v/>
      </c>
      <c r="M266" s="179" t="str">
        <f>IF($C266="","",IF(_xlfn.XLOOKUP($B266,Event_and_Consequence!$CL:$CL,Event_and_Consequence!Z:Z,"",0,1)&lt;&gt;"",_xlfn.XLOOKUP($B266,Event_and_Consequence!$CL:$CL,Event_and_Consequence!Z:Z,"",0,1),""))</f>
        <v/>
      </c>
      <c r="N266" s="179" t="str">
        <f>IF($C266="","",IF(_xlfn.XLOOKUP($B266,Event_and_Consequence!$CL:$CL,Event_and_Consequence!AA:AA,"",0,1)&lt;&gt;"",_xlfn.XLOOKUP($B266,Event_and_Consequence!$CL:$CL,Event_and_Consequence!AA:AA,"",0,1),""))</f>
        <v/>
      </c>
      <c r="O266" s="179" t="str">
        <f>IF($C266="","",IF(_xlfn.XLOOKUP($B266,Event_and_Consequence!$CL:$CL,Event_and_Consequence!AB:AB,"",0,1)&lt;&gt;"",_xlfn.XLOOKUP($B266,Event_and_Consequence!$CL:$CL,Event_and_Consequence!AB:AB,"",0,1),""))</f>
        <v/>
      </c>
      <c r="P266" s="184"/>
      <c r="Q266" s="184"/>
      <c r="R266" s="179" t="str">
        <f>IF($C266="","",IF(_xlfn.XLOOKUP($B266,Event_and_Consequence!$CL:$CL,Event_and_Consequence!AC:AC,"",0,1)&lt;&gt;"",_xlfn.XLOOKUP($B266,Event_and_Consequence!$CL:$CL,Event_and_Consequence!AC:AC,"",0,1),""))</f>
        <v/>
      </c>
      <c r="S266" s="179" t="str">
        <f>IF($C266="","",IF(_xlfn.XLOOKUP($B266,Event_and_Consequence!$CL:$CL,Event_and_Consequence!AD:AD,"",0,1)&lt;&gt;"",_xlfn.XLOOKUP($B266,Event_and_Consequence!$CL:$CL,Event_and_Consequence!AD:AD,"",0,1),""))</f>
        <v/>
      </c>
      <c r="T266" s="179" t="str">
        <f>IF($C266="","",IF(_xlfn.XLOOKUP($B266,Event_and_Consequence!$CL:$CL,Event_and_Consequence!AE:AE,"",0,1)&lt;&gt;"",_xlfn.XLOOKUP($B266,Event_and_Consequence!$CL:$CL,Event_and_Consequence!AE:AE,"",0,1),""))</f>
        <v/>
      </c>
      <c r="U266" s="179" t="str">
        <f>IF($C266="","",IF(_xlfn.XLOOKUP($B266,Event_and_Consequence!$CL:$CL,Event_and_Consequence!AF:AF,"",0,1)&lt;&gt;"",_xlfn.XLOOKUP($B266,Event_and_Consequence!$CL:$CL,Event_and_Consequence!AF:AF,"",0,1),""))</f>
        <v/>
      </c>
      <c r="V266" s="184"/>
      <c r="W266" s="184"/>
      <c r="X266" s="179" t="str">
        <f>IF($C266="","",IF(_xlfn.XLOOKUP($B266,Event_and_Consequence!$CL:$CL,Event_and_Consequence!AG:AG,"",0,1)&lt;&gt;"",_xlfn.XLOOKUP($B266,Event_and_Consequence!$CL:$CL,Event_and_Consequence!AG:AG,"",0,1),""))</f>
        <v/>
      </c>
      <c r="Y266" s="179" t="str">
        <f>IF($C266="","",IF(_xlfn.XLOOKUP($B266,Event_and_Consequence!$CL:$CL,Event_and_Consequence!AH:AH,"",0,1)&lt;&gt;"",_xlfn.XLOOKUP($B266,Event_and_Consequence!$CL:$CL,Event_and_Consequence!AH:AH,"",0,1),""))</f>
        <v/>
      </c>
      <c r="Z266" s="179" t="str">
        <f>IF($C266="","",IF(_xlfn.XLOOKUP($B266,Event_and_Consequence!$CL:$CL,Event_and_Consequence!AI:AI,"",0,1)&lt;&gt;"",_xlfn.XLOOKUP($B266,Event_and_Consequence!$CL:$CL,Event_and_Consequence!AI:AI,"",0,1),""))</f>
        <v/>
      </c>
      <c r="AA266" s="179" t="str">
        <f>IF($C266="","",IF(_xlfn.XLOOKUP($B266,Event_and_Consequence!$CL:$CL,Event_and_Consequence!AJ:AJ,"",0,1)&lt;&gt;"",_xlfn.XLOOKUP($B266,Event_and_Consequence!$CL:$CL,Event_and_Consequence!AJ:AJ,"",0,1),""))</f>
        <v/>
      </c>
      <c r="AB266" s="184"/>
    </row>
    <row r="267" spans="1:28" s="176" customFormat="1" ht="12" x14ac:dyDescent="0.25">
      <c r="A267" s="188"/>
      <c r="B267" s="188">
        <v>265</v>
      </c>
      <c r="C267" s="178" t="str">
        <f>_xlfn.XLOOKUP($B267,Event_and_Consequence!$CL:$CL,Event_and_Consequence!B:B,"",0,1)</f>
        <v/>
      </c>
      <c r="D267" s="179" t="str">
        <f>IF($C267="","",_xlfn.XLOOKUP(C267,Facility_Information!B:B,Facility_Information!O:O,,0,1))</f>
        <v/>
      </c>
      <c r="E267" s="180" t="str">
        <f>IF($C267="","",_xlfn.XLOOKUP($B267,Event_and_Consequence!$CL:$CL,Event_and_Consequence!G:G,"",0,1))</f>
        <v/>
      </c>
      <c r="F267" s="181" t="str">
        <f>IF($C267="","",_xlfn.XLOOKUP($B267,Event_and_Consequence!$CL:$CL,Event_and_Consequence!H:H,"",0,1))</f>
        <v/>
      </c>
      <c r="G267" s="184"/>
      <c r="H267" s="184"/>
      <c r="I267" s="184"/>
      <c r="J267" s="179" t="str">
        <f>IF($C267="","",_xlfn.XLOOKUP($B267,Event_and_Consequence!$CL:$CL,Event_and_Consequence!I:I,"",0,1))</f>
        <v/>
      </c>
      <c r="K267" s="184"/>
      <c r="L267" s="179" t="str">
        <f>IF($C267="","",IF(_xlfn.XLOOKUP($B267,Event_and_Consequence!$CL:$CL,Event_and_Consequence!Y:Y,"",0,1)&lt;&gt;"",_xlfn.XLOOKUP($B267,Event_and_Consequence!$CL:$CL,Event_and_Consequence!Y:Y,"",0,1),""))</f>
        <v/>
      </c>
      <c r="M267" s="179" t="str">
        <f>IF($C267="","",IF(_xlfn.XLOOKUP($B267,Event_and_Consequence!$CL:$CL,Event_and_Consequence!Z:Z,"",0,1)&lt;&gt;"",_xlfn.XLOOKUP($B267,Event_and_Consequence!$CL:$CL,Event_and_Consequence!Z:Z,"",0,1),""))</f>
        <v/>
      </c>
      <c r="N267" s="179" t="str">
        <f>IF($C267="","",IF(_xlfn.XLOOKUP($B267,Event_and_Consequence!$CL:$CL,Event_and_Consequence!AA:AA,"",0,1)&lt;&gt;"",_xlfn.XLOOKUP($B267,Event_and_Consequence!$CL:$CL,Event_and_Consequence!AA:AA,"",0,1),""))</f>
        <v/>
      </c>
      <c r="O267" s="179" t="str">
        <f>IF($C267="","",IF(_xlfn.XLOOKUP($B267,Event_and_Consequence!$CL:$CL,Event_and_Consequence!AB:AB,"",0,1)&lt;&gt;"",_xlfn.XLOOKUP($B267,Event_and_Consequence!$CL:$CL,Event_and_Consequence!AB:AB,"",0,1),""))</f>
        <v/>
      </c>
      <c r="P267" s="184"/>
      <c r="Q267" s="184"/>
      <c r="R267" s="179" t="str">
        <f>IF($C267="","",IF(_xlfn.XLOOKUP($B267,Event_and_Consequence!$CL:$CL,Event_and_Consequence!AC:AC,"",0,1)&lt;&gt;"",_xlfn.XLOOKUP($B267,Event_and_Consequence!$CL:$CL,Event_and_Consequence!AC:AC,"",0,1),""))</f>
        <v/>
      </c>
      <c r="S267" s="179" t="str">
        <f>IF($C267="","",IF(_xlfn.XLOOKUP($B267,Event_and_Consequence!$CL:$CL,Event_and_Consequence!AD:AD,"",0,1)&lt;&gt;"",_xlfn.XLOOKUP($B267,Event_and_Consequence!$CL:$CL,Event_and_Consequence!AD:AD,"",0,1),""))</f>
        <v/>
      </c>
      <c r="T267" s="179" t="str">
        <f>IF($C267="","",IF(_xlfn.XLOOKUP($B267,Event_and_Consequence!$CL:$CL,Event_and_Consequence!AE:AE,"",0,1)&lt;&gt;"",_xlfn.XLOOKUP($B267,Event_and_Consequence!$CL:$CL,Event_and_Consequence!AE:AE,"",0,1),""))</f>
        <v/>
      </c>
      <c r="U267" s="179" t="str">
        <f>IF($C267="","",IF(_xlfn.XLOOKUP($B267,Event_and_Consequence!$CL:$CL,Event_and_Consequence!AF:AF,"",0,1)&lt;&gt;"",_xlfn.XLOOKUP($B267,Event_and_Consequence!$CL:$CL,Event_and_Consequence!AF:AF,"",0,1),""))</f>
        <v/>
      </c>
      <c r="V267" s="184"/>
      <c r="W267" s="184"/>
      <c r="X267" s="179" t="str">
        <f>IF($C267="","",IF(_xlfn.XLOOKUP($B267,Event_and_Consequence!$CL:$CL,Event_and_Consequence!AG:AG,"",0,1)&lt;&gt;"",_xlfn.XLOOKUP($B267,Event_and_Consequence!$CL:$CL,Event_and_Consequence!AG:AG,"",0,1),""))</f>
        <v/>
      </c>
      <c r="Y267" s="179" t="str">
        <f>IF($C267="","",IF(_xlfn.XLOOKUP($B267,Event_and_Consequence!$CL:$CL,Event_and_Consequence!AH:AH,"",0,1)&lt;&gt;"",_xlfn.XLOOKUP($B267,Event_and_Consequence!$CL:$CL,Event_and_Consequence!AH:AH,"",0,1),""))</f>
        <v/>
      </c>
      <c r="Z267" s="179" t="str">
        <f>IF($C267="","",IF(_xlfn.XLOOKUP($B267,Event_and_Consequence!$CL:$CL,Event_and_Consequence!AI:AI,"",0,1)&lt;&gt;"",_xlfn.XLOOKUP($B267,Event_and_Consequence!$CL:$CL,Event_and_Consequence!AI:AI,"",0,1),""))</f>
        <v/>
      </c>
      <c r="AA267" s="179" t="str">
        <f>IF($C267="","",IF(_xlfn.XLOOKUP($B267,Event_and_Consequence!$CL:$CL,Event_and_Consequence!AJ:AJ,"",0,1)&lt;&gt;"",_xlfn.XLOOKUP($B267,Event_and_Consequence!$CL:$CL,Event_and_Consequence!AJ:AJ,"",0,1),""))</f>
        <v/>
      </c>
      <c r="AB267" s="184"/>
    </row>
    <row r="268" spans="1:28" s="176" customFormat="1" ht="12" x14ac:dyDescent="0.25">
      <c r="A268" s="188"/>
      <c r="B268" s="188">
        <v>266</v>
      </c>
      <c r="C268" s="178" t="str">
        <f>_xlfn.XLOOKUP($B268,Event_and_Consequence!$CL:$CL,Event_and_Consequence!B:B,"",0,1)</f>
        <v/>
      </c>
      <c r="D268" s="179" t="str">
        <f>IF($C268="","",_xlfn.XLOOKUP(C268,Facility_Information!B:B,Facility_Information!O:O,,0,1))</f>
        <v/>
      </c>
      <c r="E268" s="180" t="str">
        <f>IF($C268="","",_xlfn.XLOOKUP($B268,Event_and_Consequence!$CL:$CL,Event_and_Consequence!G:G,"",0,1))</f>
        <v/>
      </c>
      <c r="F268" s="181" t="str">
        <f>IF($C268="","",_xlfn.XLOOKUP($B268,Event_and_Consequence!$CL:$CL,Event_and_Consequence!H:H,"",0,1))</f>
        <v/>
      </c>
      <c r="G268" s="184"/>
      <c r="H268" s="184"/>
      <c r="I268" s="184"/>
      <c r="J268" s="179" t="str">
        <f>IF($C268="","",_xlfn.XLOOKUP($B268,Event_and_Consequence!$CL:$CL,Event_and_Consequence!I:I,"",0,1))</f>
        <v/>
      </c>
      <c r="K268" s="184"/>
      <c r="L268" s="179" t="str">
        <f>IF($C268="","",IF(_xlfn.XLOOKUP($B268,Event_and_Consequence!$CL:$CL,Event_and_Consequence!Y:Y,"",0,1)&lt;&gt;"",_xlfn.XLOOKUP($B268,Event_and_Consequence!$CL:$CL,Event_and_Consequence!Y:Y,"",0,1),""))</f>
        <v/>
      </c>
      <c r="M268" s="179" t="str">
        <f>IF($C268="","",IF(_xlfn.XLOOKUP($B268,Event_and_Consequence!$CL:$CL,Event_and_Consequence!Z:Z,"",0,1)&lt;&gt;"",_xlfn.XLOOKUP($B268,Event_and_Consequence!$CL:$CL,Event_and_Consequence!Z:Z,"",0,1),""))</f>
        <v/>
      </c>
      <c r="N268" s="179" t="str">
        <f>IF($C268="","",IF(_xlfn.XLOOKUP($B268,Event_and_Consequence!$CL:$CL,Event_and_Consequence!AA:AA,"",0,1)&lt;&gt;"",_xlfn.XLOOKUP($B268,Event_and_Consequence!$CL:$CL,Event_and_Consequence!AA:AA,"",0,1),""))</f>
        <v/>
      </c>
      <c r="O268" s="179" t="str">
        <f>IF($C268="","",IF(_xlfn.XLOOKUP($B268,Event_and_Consequence!$CL:$CL,Event_and_Consequence!AB:AB,"",0,1)&lt;&gt;"",_xlfn.XLOOKUP($B268,Event_and_Consequence!$CL:$CL,Event_and_Consequence!AB:AB,"",0,1),""))</f>
        <v/>
      </c>
      <c r="P268" s="184"/>
      <c r="Q268" s="184"/>
      <c r="R268" s="179" t="str">
        <f>IF($C268="","",IF(_xlfn.XLOOKUP($B268,Event_and_Consequence!$CL:$CL,Event_and_Consequence!AC:AC,"",0,1)&lt;&gt;"",_xlfn.XLOOKUP($B268,Event_and_Consequence!$CL:$CL,Event_and_Consequence!AC:AC,"",0,1),""))</f>
        <v/>
      </c>
      <c r="S268" s="179" t="str">
        <f>IF($C268="","",IF(_xlfn.XLOOKUP($B268,Event_and_Consequence!$CL:$CL,Event_and_Consequence!AD:AD,"",0,1)&lt;&gt;"",_xlfn.XLOOKUP($B268,Event_and_Consequence!$CL:$CL,Event_and_Consequence!AD:AD,"",0,1),""))</f>
        <v/>
      </c>
      <c r="T268" s="179" t="str">
        <f>IF($C268="","",IF(_xlfn.XLOOKUP($B268,Event_and_Consequence!$CL:$CL,Event_and_Consequence!AE:AE,"",0,1)&lt;&gt;"",_xlfn.XLOOKUP($B268,Event_and_Consequence!$CL:$CL,Event_and_Consequence!AE:AE,"",0,1),""))</f>
        <v/>
      </c>
      <c r="U268" s="179" t="str">
        <f>IF($C268="","",IF(_xlfn.XLOOKUP($B268,Event_and_Consequence!$CL:$CL,Event_and_Consequence!AF:AF,"",0,1)&lt;&gt;"",_xlfn.XLOOKUP($B268,Event_and_Consequence!$CL:$CL,Event_and_Consequence!AF:AF,"",0,1),""))</f>
        <v/>
      </c>
      <c r="V268" s="184"/>
      <c r="W268" s="184"/>
      <c r="X268" s="179" t="str">
        <f>IF($C268="","",IF(_xlfn.XLOOKUP($B268,Event_and_Consequence!$CL:$CL,Event_and_Consequence!AG:AG,"",0,1)&lt;&gt;"",_xlfn.XLOOKUP($B268,Event_and_Consequence!$CL:$CL,Event_and_Consequence!AG:AG,"",0,1),""))</f>
        <v/>
      </c>
      <c r="Y268" s="179" t="str">
        <f>IF($C268="","",IF(_xlfn.XLOOKUP($B268,Event_and_Consequence!$CL:$CL,Event_and_Consequence!AH:AH,"",0,1)&lt;&gt;"",_xlfn.XLOOKUP($B268,Event_and_Consequence!$CL:$CL,Event_and_Consequence!AH:AH,"",0,1),""))</f>
        <v/>
      </c>
      <c r="Z268" s="179" t="str">
        <f>IF($C268="","",IF(_xlfn.XLOOKUP($B268,Event_and_Consequence!$CL:$CL,Event_and_Consequence!AI:AI,"",0,1)&lt;&gt;"",_xlfn.XLOOKUP($B268,Event_and_Consequence!$CL:$CL,Event_and_Consequence!AI:AI,"",0,1),""))</f>
        <v/>
      </c>
      <c r="AA268" s="179" t="str">
        <f>IF($C268="","",IF(_xlfn.XLOOKUP($B268,Event_and_Consequence!$CL:$CL,Event_and_Consequence!AJ:AJ,"",0,1)&lt;&gt;"",_xlfn.XLOOKUP($B268,Event_and_Consequence!$CL:$CL,Event_and_Consequence!AJ:AJ,"",0,1),""))</f>
        <v/>
      </c>
      <c r="AB268" s="184"/>
    </row>
    <row r="269" spans="1:28" s="176" customFormat="1" ht="12" x14ac:dyDescent="0.25">
      <c r="A269" s="188"/>
      <c r="B269" s="188">
        <v>267</v>
      </c>
      <c r="C269" s="178" t="str">
        <f>_xlfn.XLOOKUP($B269,Event_and_Consequence!$CL:$CL,Event_and_Consequence!B:B,"",0,1)</f>
        <v/>
      </c>
      <c r="D269" s="179" t="str">
        <f>IF($C269="","",_xlfn.XLOOKUP(C269,Facility_Information!B:B,Facility_Information!O:O,,0,1))</f>
        <v/>
      </c>
      <c r="E269" s="180" t="str">
        <f>IF($C269="","",_xlfn.XLOOKUP($B269,Event_and_Consequence!$CL:$CL,Event_and_Consequence!G:G,"",0,1))</f>
        <v/>
      </c>
      <c r="F269" s="181" t="str">
        <f>IF($C269="","",_xlfn.XLOOKUP($B269,Event_and_Consequence!$CL:$CL,Event_and_Consequence!H:H,"",0,1))</f>
        <v/>
      </c>
      <c r="G269" s="184"/>
      <c r="H269" s="184"/>
      <c r="I269" s="184"/>
      <c r="J269" s="179" t="str">
        <f>IF($C269="","",_xlfn.XLOOKUP($B269,Event_and_Consequence!$CL:$CL,Event_and_Consequence!I:I,"",0,1))</f>
        <v/>
      </c>
      <c r="K269" s="184"/>
      <c r="L269" s="179" t="str">
        <f>IF($C269="","",IF(_xlfn.XLOOKUP($B269,Event_and_Consequence!$CL:$CL,Event_and_Consequence!Y:Y,"",0,1)&lt;&gt;"",_xlfn.XLOOKUP($B269,Event_and_Consequence!$CL:$CL,Event_and_Consequence!Y:Y,"",0,1),""))</f>
        <v/>
      </c>
      <c r="M269" s="179" t="str">
        <f>IF($C269="","",IF(_xlfn.XLOOKUP($B269,Event_and_Consequence!$CL:$CL,Event_and_Consequence!Z:Z,"",0,1)&lt;&gt;"",_xlfn.XLOOKUP($B269,Event_and_Consequence!$CL:$CL,Event_and_Consequence!Z:Z,"",0,1),""))</f>
        <v/>
      </c>
      <c r="N269" s="179" t="str">
        <f>IF($C269="","",IF(_xlfn.XLOOKUP($B269,Event_and_Consequence!$CL:$CL,Event_and_Consequence!AA:AA,"",0,1)&lt;&gt;"",_xlfn.XLOOKUP($B269,Event_and_Consequence!$CL:$CL,Event_and_Consequence!AA:AA,"",0,1),""))</f>
        <v/>
      </c>
      <c r="O269" s="179" t="str">
        <f>IF($C269="","",IF(_xlfn.XLOOKUP($B269,Event_and_Consequence!$CL:$CL,Event_and_Consequence!AB:AB,"",0,1)&lt;&gt;"",_xlfn.XLOOKUP($B269,Event_and_Consequence!$CL:$CL,Event_and_Consequence!AB:AB,"",0,1),""))</f>
        <v/>
      </c>
      <c r="P269" s="184"/>
      <c r="Q269" s="184"/>
      <c r="R269" s="179" t="str">
        <f>IF($C269="","",IF(_xlfn.XLOOKUP($B269,Event_and_Consequence!$CL:$CL,Event_and_Consequence!AC:AC,"",0,1)&lt;&gt;"",_xlfn.XLOOKUP($B269,Event_and_Consequence!$CL:$CL,Event_and_Consequence!AC:AC,"",0,1),""))</f>
        <v/>
      </c>
      <c r="S269" s="179" t="str">
        <f>IF($C269="","",IF(_xlfn.XLOOKUP($B269,Event_and_Consequence!$CL:$CL,Event_and_Consequence!AD:AD,"",0,1)&lt;&gt;"",_xlfn.XLOOKUP($B269,Event_and_Consequence!$CL:$CL,Event_and_Consequence!AD:AD,"",0,1),""))</f>
        <v/>
      </c>
      <c r="T269" s="179" t="str">
        <f>IF($C269="","",IF(_xlfn.XLOOKUP($B269,Event_and_Consequence!$CL:$CL,Event_and_Consequence!AE:AE,"",0,1)&lt;&gt;"",_xlfn.XLOOKUP($B269,Event_and_Consequence!$CL:$CL,Event_and_Consequence!AE:AE,"",0,1),""))</f>
        <v/>
      </c>
      <c r="U269" s="179" t="str">
        <f>IF($C269="","",IF(_xlfn.XLOOKUP($B269,Event_and_Consequence!$CL:$CL,Event_and_Consequence!AF:AF,"",0,1)&lt;&gt;"",_xlfn.XLOOKUP($B269,Event_and_Consequence!$CL:$CL,Event_and_Consequence!AF:AF,"",0,1),""))</f>
        <v/>
      </c>
      <c r="V269" s="184"/>
      <c r="W269" s="184"/>
      <c r="X269" s="179" t="str">
        <f>IF($C269="","",IF(_xlfn.XLOOKUP($B269,Event_and_Consequence!$CL:$CL,Event_and_Consequence!AG:AG,"",0,1)&lt;&gt;"",_xlfn.XLOOKUP($B269,Event_and_Consequence!$CL:$CL,Event_and_Consequence!AG:AG,"",0,1),""))</f>
        <v/>
      </c>
      <c r="Y269" s="179" t="str">
        <f>IF($C269="","",IF(_xlfn.XLOOKUP($B269,Event_and_Consequence!$CL:$CL,Event_and_Consequence!AH:AH,"",0,1)&lt;&gt;"",_xlfn.XLOOKUP($B269,Event_and_Consequence!$CL:$CL,Event_and_Consequence!AH:AH,"",0,1),""))</f>
        <v/>
      </c>
      <c r="Z269" s="179" t="str">
        <f>IF($C269="","",IF(_xlfn.XLOOKUP($B269,Event_and_Consequence!$CL:$CL,Event_and_Consequence!AI:AI,"",0,1)&lt;&gt;"",_xlfn.XLOOKUP($B269,Event_and_Consequence!$CL:$CL,Event_and_Consequence!AI:AI,"",0,1),""))</f>
        <v/>
      </c>
      <c r="AA269" s="179" t="str">
        <f>IF($C269="","",IF(_xlfn.XLOOKUP($B269,Event_and_Consequence!$CL:$CL,Event_and_Consequence!AJ:AJ,"",0,1)&lt;&gt;"",_xlfn.XLOOKUP($B269,Event_and_Consequence!$CL:$CL,Event_and_Consequence!AJ:AJ,"",0,1),""))</f>
        <v/>
      </c>
      <c r="AB269" s="184"/>
    </row>
    <row r="270" spans="1:28" s="176" customFormat="1" ht="12" x14ac:dyDescent="0.25">
      <c r="A270" s="188"/>
      <c r="B270" s="188">
        <v>268</v>
      </c>
      <c r="C270" s="178" t="str">
        <f>_xlfn.XLOOKUP($B270,Event_and_Consequence!$CL:$CL,Event_and_Consequence!B:B,"",0,1)</f>
        <v/>
      </c>
      <c r="D270" s="179" t="str">
        <f>IF($C270="","",_xlfn.XLOOKUP(C270,Facility_Information!B:B,Facility_Information!O:O,,0,1))</f>
        <v/>
      </c>
      <c r="E270" s="180" t="str">
        <f>IF($C270="","",_xlfn.XLOOKUP($B270,Event_and_Consequence!$CL:$CL,Event_and_Consequence!G:G,"",0,1))</f>
        <v/>
      </c>
      <c r="F270" s="181" t="str">
        <f>IF($C270="","",_xlfn.XLOOKUP($B270,Event_and_Consequence!$CL:$CL,Event_and_Consequence!H:H,"",0,1))</f>
        <v/>
      </c>
      <c r="G270" s="184"/>
      <c r="H270" s="184"/>
      <c r="I270" s="184"/>
      <c r="J270" s="179" t="str">
        <f>IF($C270="","",_xlfn.XLOOKUP($B270,Event_and_Consequence!$CL:$CL,Event_and_Consequence!I:I,"",0,1))</f>
        <v/>
      </c>
      <c r="K270" s="184"/>
      <c r="L270" s="179" t="str">
        <f>IF($C270="","",IF(_xlfn.XLOOKUP($B270,Event_and_Consequence!$CL:$CL,Event_and_Consequence!Y:Y,"",0,1)&lt;&gt;"",_xlfn.XLOOKUP($B270,Event_and_Consequence!$CL:$CL,Event_and_Consequence!Y:Y,"",0,1),""))</f>
        <v/>
      </c>
      <c r="M270" s="179" t="str">
        <f>IF($C270="","",IF(_xlfn.XLOOKUP($B270,Event_and_Consequence!$CL:$CL,Event_and_Consequence!Z:Z,"",0,1)&lt;&gt;"",_xlfn.XLOOKUP($B270,Event_and_Consequence!$CL:$CL,Event_and_Consequence!Z:Z,"",0,1),""))</f>
        <v/>
      </c>
      <c r="N270" s="179" t="str">
        <f>IF($C270="","",IF(_xlfn.XLOOKUP($B270,Event_and_Consequence!$CL:$CL,Event_and_Consequence!AA:AA,"",0,1)&lt;&gt;"",_xlfn.XLOOKUP($B270,Event_and_Consequence!$CL:$CL,Event_and_Consequence!AA:AA,"",0,1),""))</f>
        <v/>
      </c>
      <c r="O270" s="179" t="str">
        <f>IF($C270="","",IF(_xlfn.XLOOKUP($B270,Event_and_Consequence!$CL:$CL,Event_and_Consequence!AB:AB,"",0,1)&lt;&gt;"",_xlfn.XLOOKUP($B270,Event_and_Consequence!$CL:$CL,Event_and_Consequence!AB:AB,"",0,1),""))</f>
        <v/>
      </c>
      <c r="P270" s="184"/>
      <c r="Q270" s="184"/>
      <c r="R270" s="179" t="str">
        <f>IF($C270="","",IF(_xlfn.XLOOKUP($B270,Event_and_Consequence!$CL:$CL,Event_and_Consequence!AC:AC,"",0,1)&lt;&gt;"",_xlfn.XLOOKUP($B270,Event_and_Consequence!$CL:$CL,Event_and_Consequence!AC:AC,"",0,1),""))</f>
        <v/>
      </c>
      <c r="S270" s="179" t="str">
        <f>IF($C270="","",IF(_xlfn.XLOOKUP($B270,Event_and_Consequence!$CL:$CL,Event_and_Consequence!AD:AD,"",0,1)&lt;&gt;"",_xlfn.XLOOKUP($B270,Event_and_Consequence!$CL:$CL,Event_and_Consequence!AD:AD,"",0,1),""))</f>
        <v/>
      </c>
      <c r="T270" s="179" t="str">
        <f>IF($C270="","",IF(_xlfn.XLOOKUP($B270,Event_and_Consequence!$CL:$CL,Event_and_Consequence!AE:AE,"",0,1)&lt;&gt;"",_xlfn.XLOOKUP($B270,Event_and_Consequence!$CL:$CL,Event_and_Consequence!AE:AE,"",0,1),""))</f>
        <v/>
      </c>
      <c r="U270" s="179" t="str">
        <f>IF($C270="","",IF(_xlfn.XLOOKUP($B270,Event_and_Consequence!$CL:$CL,Event_and_Consequence!AF:AF,"",0,1)&lt;&gt;"",_xlfn.XLOOKUP($B270,Event_and_Consequence!$CL:$CL,Event_and_Consequence!AF:AF,"",0,1),""))</f>
        <v/>
      </c>
      <c r="V270" s="184"/>
      <c r="W270" s="184"/>
      <c r="X270" s="179" t="str">
        <f>IF($C270="","",IF(_xlfn.XLOOKUP($B270,Event_and_Consequence!$CL:$CL,Event_and_Consequence!AG:AG,"",0,1)&lt;&gt;"",_xlfn.XLOOKUP($B270,Event_and_Consequence!$CL:$CL,Event_and_Consequence!AG:AG,"",0,1),""))</f>
        <v/>
      </c>
      <c r="Y270" s="179" t="str">
        <f>IF($C270="","",IF(_xlfn.XLOOKUP($B270,Event_and_Consequence!$CL:$CL,Event_and_Consequence!AH:AH,"",0,1)&lt;&gt;"",_xlfn.XLOOKUP($B270,Event_and_Consequence!$CL:$CL,Event_and_Consequence!AH:AH,"",0,1),""))</f>
        <v/>
      </c>
      <c r="Z270" s="179" t="str">
        <f>IF($C270="","",IF(_xlfn.XLOOKUP($B270,Event_and_Consequence!$CL:$CL,Event_and_Consequence!AI:AI,"",0,1)&lt;&gt;"",_xlfn.XLOOKUP($B270,Event_and_Consequence!$CL:$CL,Event_and_Consequence!AI:AI,"",0,1),""))</f>
        <v/>
      </c>
      <c r="AA270" s="179" t="str">
        <f>IF($C270="","",IF(_xlfn.XLOOKUP($B270,Event_and_Consequence!$CL:$CL,Event_and_Consequence!AJ:AJ,"",0,1)&lt;&gt;"",_xlfn.XLOOKUP($B270,Event_and_Consequence!$CL:$CL,Event_and_Consequence!AJ:AJ,"",0,1),""))</f>
        <v/>
      </c>
      <c r="AB270" s="184"/>
    </row>
    <row r="271" spans="1:28" s="176" customFormat="1" ht="12" x14ac:dyDescent="0.25">
      <c r="A271" s="188"/>
      <c r="B271" s="188">
        <v>269</v>
      </c>
      <c r="C271" s="178" t="str">
        <f>_xlfn.XLOOKUP($B271,Event_and_Consequence!$CL:$CL,Event_and_Consequence!B:B,"",0,1)</f>
        <v/>
      </c>
      <c r="D271" s="179" t="str">
        <f>IF($C271="","",_xlfn.XLOOKUP(C271,Facility_Information!B:B,Facility_Information!O:O,,0,1))</f>
        <v/>
      </c>
      <c r="E271" s="180" t="str">
        <f>IF($C271="","",_xlfn.XLOOKUP($B271,Event_and_Consequence!$CL:$CL,Event_and_Consequence!G:G,"",0,1))</f>
        <v/>
      </c>
      <c r="F271" s="181" t="str">
        <f>IF($C271="","",_xlfn.XLOOKUP($B271,Event_and_Consequence!$CL:$CL,Event_and_Consequence!H:H,"",0,1))</f>
        <v/>
      </c>
      <c r="G271" s="184"/>
      <c r="H271" s="184"/>
      <c r="I271" s="184"/>
      <c r="J271" s="179" t="str">
        <f>IF($C271="","",_xlfn.XLOOKUP($B271,Event_and_Consequence!$CL:$CL,Event_and_Consequence!I:I,"",0,1))</f>
        <v/>
      </c>
      <c r="K271" s="184"/>
      <c r="L271" s="179" t="str">
        <f>IF($C271="","",IF(_xlfn.XLOOKUP($B271,Event_and_Consequence!$CL:$CL,Event_and_Consequence!Y:Y,"",0,1)&lt;&gt;"",_xlfn.XLOOKUP($B271,Event_and_Consequence!$CL:$CL,Event_and_Consequence!Y:Y,"",0,1),""))</f>
        <v/>
      </c>
      <c r="M271" s="179" t="str">
        <f>IF($C271="","",IF(_xlfn.XLOOKUP($B271,Event_and_Consequence!$CL:$CL,Event_and_Consequence!Z:Z,"",0,1)&lt;&gt;"",_xlfn.XLOOKUP($B271,Event_and_Consequence!$CL:$CL,Event_and_Consequence!Z:Z,"",0,1),""))</f>
        <v/>
      </c>
      <c r="N271" s="179" t="str">
        <f>IF($C271="","",IF(_xlfn.XLOOKUP($B271,Event_and_Consequence!$CL:$CL,Event_and_Consequence!AA:AA,"",0,1)&lt;&gt;"",_xlfn.XLOOKUP($B271,Event_and_Consequence!$CL:$CL,Event_and_Consequence!AA:AA,"",0,1),""))</f>
        <v/>
      </c>
      <c r="O271" s="179" t="str">
        <f>IF($C271="","",IF(_xlfn.XLOOKUP($B271,Event_and_Consequence!$CL:$CL,Event_and_Consequence!AB:AB,"",0,1)&lt;&gt;"",_xlfn.XLOOKUP($B271,Event_and_Consequence!$CL:$CL,Event_and_Consequence!AB:AB,"",0,1),""))</f>
        <v/>
      </c>
      <c r="P271" s="184"/>
      <c r="Q271" s="184"/>
      <c r="R271" s="179" t="str">
        <f>IF($C271="","",IF(_xlfn.XLOOKUP($B271,Event_and_Consequence!$CL:$CL,Event_and_Consequence!AC:AC,"",0,1)&lt;&gt;"",_xlfn.XLOOKUP($B271,Event_and_Consequence!$CL:$CL,Event_and_Consequence!AC:AC,"",0,1),""))</f>
        <v/>
      </c>
      <c r="S271" s="179" t="str">
        <f>IF($C271="","",IF(_xlfn.XLOOKUP($B271,Event_and_Consequence!$CL:$CL,Event_and_Consequence!AD:AD,"",0,1)&lt;&gt;"",_xlfn.XLOOKUP($B271,Event_and_Consequence!$CL:$CL,Event_and_Consequence!AD:AD,"",0,1),""))</f>
        <v/>
      </c>
      <c r="T271" s="179" t="str">
        <f>IF($C271="","",IF(_xlfn.XLOOKUP($B271,Event_and_Consequence!$CL:$CL,Event_and_Consequence!AE:AE,"",0,1)&lt;&gt;"",_xlfn.XLOOKUP($B271,Event_and_Consequence!$CL:$CL,Event_and_Consequence!AE:AE,"",0,1),""))</f>
        <v/>
      </c>
      <c r="U271" s="179" t="str">
        <f>IF($C271="","",IF(_xlfn.XLOOKUP($B271,Event_and_Consequence!$CL:$CL,Event_and_Consequence!AF:AF,"",0,1)&lt;&gt;"",_xlfn.XLOOKUP($B271,Event_and_Consequence!$CL:$CL,Event_and_Consequence!AF:AF,"",0,1),""))</f>
        <v/>
      </c>
      <c r="V271" s="184"/>
      <c r="W271" s="184"/>
      <c r="X271" s="179" t="str">
        <f>IF($C271="","",IF(_xlfn.XLOOKUP($B271,Event_and_Consequence!$CL:$CL,Event_and_Consequence!AG:AG,"",0,1)&lt;&gt;"",_xlfn.XLOOKUP($B271,Event_and_Consequence!$CL:$CL,Event_and_Consequence!AG:AG,"",0,1),""))</f>
        <v/>
      </c>
      <c r="Y271" s="179" t="str">
        <f>IF($C271="","",IF(_xlfn.XLOOKUP($B271,Event_and_Consequence!$CL:$CL,Event_and_Consequence!AH:AH,"",0,1)&lt;&gt;"",_xlfn.XLOOKUP($B271,Event_and_Consequence!$CL:$CL,Event_and_Consequence!AH:AH,"",0,1),""))</f>
        <v/>
      </c>
      <c r="Z271" s="179" t="str">
        <f>IF($C271="","",IF(_xlfn.XLOOKUP($B271,Event_and_Consequence!$CL:$CL,Event_and_Consequence!AI:AI,"",0,1)&lt;&gt;"",_xlfn.XLOOKUP($B271,Event_and_Consequence!$CL:$CL,Event_and_Consequence!AI:AI,"",0,1),""))</f>
        <v/>
      </c>
      <c r="AA271" s="179" t="str">
        <f>IF($C271="","",IF(_xlfn.XLOOKUP($B271,Event_and_Consequence!$CL:$CL,Event_and_Consequence!AJ:AJ,"",0,1)&lt;&gt;"",_xlfn.XLOOKUP($B271,Event_and_Consequence!$CL:$CL,Event_and_Consequence!AJ:AJ,"",0,1),""))</f>
        <v/>
      </c>
      <c r="AB271" s="184"/>
    </row>
    <row r="272" spans="1:28" s="176" customFormat="1" ht="12" x14ac:dyDescent="0.25">
      <c r="A272" s="188"/>
      <c r="B272" s="188">
        <v>270</v>
      </c>
      <c r="C272" s="178" t="str">
        <f>_xlfn.XLOOKUP($B272,Event_and_Consequence!$CL:$CL,Event_and_Consequence!B:B,"",0,1)</f>
        <v/>
      </c>
      <c r="D272" s="179" t="str">
        <f>IF($C272="","",_xlfn.XLOOKUP(C272,Facility_Information!B:B,Facility_Information!O:O,,0,1))</f>
        <v/>
      </c>
      <c r="E272" s="180" t="str">
        <f>IF($C272="","",_xlfn.XLOOKUP($B272,Event_and_Consequence!$CL:$CL,Event_and_Consequence!G:G,"",0,1))</f>
        <v/>
      </c>
      <c r="F272" s="181" t="str">
        <f>IF($C272="","",_xlfn.XLOOKUP($B272,Event_and_Consequence!$CL:$CL,Event_and_Consequence!H:H,"",0,1))</f>
        <v/>
      </c>
      <c r="G272" s="184"/>
      <c r="H272" s="184"/>
      <c r="I272" s="184"/>
      <c r="J272" s="179" t="str">
        <f>IF($C272="","",_xlfn.XLOOKUP($B272,Event_and_Consequence!$CL:$CL,Event_and_Consequence!I:I,"",0,1))</f>
        <v/>
      </c>
      <c r="K272" s="184"/>
      <c r="L272" s="179" t="str">
        <f>IF($C272="","",IF(_xlfn.XLOOKUP($B272,Event_and_Consequence!$CL:$CL,Event_and_Consequence!Y:Y,"",0,1)&lt;&gt;"",_xlfn.XLOOKUP($B272,Event_and_Consequence!$CL:$CL,Event_and_Consequence!Y:Y,"",0,1),""))</f>
        <v/>
      </c>
      <c r="M272" s="179" t="str">
        <f>IF($C272="","",IF(_xlfn.XLOOKUP($B272,Event_and_Consequence!$CL:$CL,Event_and_Consequence!Z:Z,"",0,1)&lt;&gt;"",_xlfn.XLOOKUP($B272,Event_and_Consequence!$CL:$CL,Event_and_Consequence!Z:Z,"",0,1),""))</f>
        <v/>
      </c>
      <c r="N272" s="179" t="str">
        <f>IF($C272="","",IF(_xlfn.XLOOKUP($B272,Event_and_Consequence!$CL:$CL,Event_and_Consequence!AA:AA,"",0,1)&lt;&gt;"",_xlfn.XLOOKUP($B272,Event_and_Consequence!$CL:$CL,Event_and_Consequence!AA:AA,"",0,1),""))</f>
        <v/>
      </c>
      <c r="O272" s="179" t="str">
        <f>IF($C272="","",IF(_xlfn.XLOOKUP($B272,Event_and_Consequence!$CL:$CL,Event_and_Consequence!AB:AB,"",0,1)&lt;&gt;"",_xlfn.XLOOKUP($B272,Event_and_Consequence!$CL:$CL,Event_and_Consequence!AB:AB,"",0,1),""))</f>
        <v/>
      </c>
      <c r="P272" s="184"/>
      <c r="Q272" s="184"/>
      <c r="R272" s="179" t="str">
        <f>IF($C272="","",IF(_xlfn.XLOOKUP($B272,Event_and_Consequence!$CL:$CL,Event_and_Consequence!AC:AC,"",0,1)&lt;&gt;"",_xlfn.XLOOKUP($B272,Event_and_Consequence!$CL:$CL,Event_and_Consequence!AC:AC,"",0,1),""))</f>
        <v/>
      </c>
      <c r="S272" s="179" t="str">
        <f>IF($C272="","",IF(_xlfn.XLOOKUP($B272,Event_and_Consequence!$CL:$CL,Event_and_Consequence!AD:AD,"",0,1)&lt;&gt;"",_xlfn.XLOOKUP($B272,Event_and_Consequence!$CL:$CL,Event_and_Consequence!AD:AD,"",0,1),""))</f>
        <v/>
      </c>
      <c r="T272" s="179" t="str">
        <f>IF($C272="","",IF(_xlfn.XLOOKUP($B272,Event_and_Consequence!$CL:$CL,Event_and_Consequence!AE:AE,"",0,1)&lt;&gt;"",_xlfn.XLOOKUP($B272,Event_and_Consequence!$CL:$CL,Event_and_Consequence!AE:AE,"",0,1),""))</f>
        <v/>
      </c>
      <c r="U272" s="179" t="str">
        <f>IF($C272="","",IF(_xlfn.XLOOKUP($B272,Event_and_Consequence!$CL:$CL,Event_and_Consequence!AF:AF,"",0,1)&lt;&gt;"",_xlfn.XLOOKUP($B272,Event_and_Consequence!$CL:$CL,Event_and_Consequence!AF:AF,"",0,1),""))</f>
        <v/>
      </c>
      <c r="V272" s="184"/>
      <c r="W272" s="184"/>
      <c r="X272" s="179" t="str">
        <f>IF($C272="","",IF(_xlfn.XLOOKUP($B272,Event_and_Consequence!$CL:$CL,Event_and_Consequence!AG:AG,"",0,1)&lt;&gt;"",_xlfn.XLOOKUP($B272,Event_and_Consequence!$CL:$CL,Event_and_Consequence!AG:AG,"",0,1),""))</f>
        <v/>
      </c>
      <c r="Y272" s="179" t="str">
        <f>IF($C272="","",IF(_xlfn.XLOOKUP($B272,Event_and_Consequence!$CL:$CL,Event_and_Consequence!AH:AH,"",0,1)&lt;&gt;"",_xlfn.XLOOKUP($B272,Event_and_Consequence!$CL:$CL,Event_and_Consequence!AH:AH,"",0,1),""))</f>
        <v/>
      </c>
      <c r="Z272" s="179" t="str">
        <f>IF($C272="","",IF(_xlfn.XLOOKUP($B272,Event_and_Consequence!$CL:$CL,Event_and_Consequence!AI:AI,"",0,1)&lt;&gt;"",_xlfn.XLOOKUP($B272,Event_and_Consequence!$CL:$CL,Event_and_Consequence!AI:AI,"",0,1),""))</f>
        <v/>
      </c>
      <c r="AA272" s="179" t="str">
        <f>IF($C272="","",IF(_xlfn.XLOOKUP($B272,Event_and_Consequence!$CL:$CL,Event_and_Consequence!AJ:AJ,"",0,1)&lt;&gt;"",_xlfn.XLOOKUP($B272,Event_and_Consequence!$CL:$CL,Event_and_Consequence!AJ:AJ,"",0,1),""))</f>
        <v/>
      </c>
      <c r="AB272" s="184"/>
    </row>
    <row r="273" spans="1:28" s="176" customFormat="1" ht="12" x14ac:dyDescent="0.25">
      <c r="A273" s="188"/>
      <c r="B273" s="188">
        <v>271</v>
      </c>
      <c r="C273" s="178" t="str">
        <f>_xlfn.XLOOKUP($B273,Event_and_Consequence!$CL:$CL,Event_and_Consequence!B:B,"",0,1)</f>
        <v/>
      </c>
      <c r="D273" s="179" t="str">
        <f>IF($C273="","",_xlfn.XLOOKUP(C273,Facility_Information!B:B,Facility_Information!O:O,,0,1))</f>
        <v/>
      </c>
      <c r="E273" s="180" t="str">
        <f>IF($C273="","",_xlfn.XLOOKUP($B273,Event_and_Consequence!$CL:$CL,Event_and_Consequence!G:G,"",0,1))</f>
        <v/>
      </c>
      <c r="F273" s="181" t="str">
        <f>IF($C273="","",_xlfn.XLOOKUP($B273,Event_and_Consequence!$CL:$CL,Event_and_Consequence!H:H,"",0,1))</f>
        <v/>
      </c>
      <c r="G273" s="184"/>
      <c r="H273" s="184"/>
      <c r="I273" s="184"/>
      <c r="J273" s="179" t="str">
        <f>IF($C273="","",_xlfn.XLOOKUP($B273,Event_and_Consequence!$CL:$CL,Event_and_Consequence!I:I,"",0,1))</f>
        <v/>
      </c>
      <c r="K273" s="184"/>
      <c r="L273" s="179" t="str">
        <f>IF($C273="","",IF(_xlfn.XLOOKUP($B273,Event_and_Consequence!$CL:$CL,Event_and_Consequence!Y:Y,"",0,1)&lt;&gt;"",_xlfn.XLOOKUP($B273,Event_and_Consequence!$CL:$CL,Event_and_Consequence!Y:Y,"",0,1),""))</f>
        <v/>
      </c>
      <c r="M273" s="179" t="str">
        <f>IF($C273="","",IF(_xlfn.XLOOKUP($B273,Event_and_Consequence!$CL:$CL,Event_and_Consequence!Z:Z,"",0,1)&lt;&gt;"",_xlfn.XLOOKUP($B273,Event_and_Consequence!$CL:$CL,Event_and_Consequence!Z:Z,"",0,1),""))</f>
        <v/>
      </c>
      <c r="N273" s="179" t="str">
        <f>IF($C273="","",IF(_xlfn.XLOOKUP($B273,Event_and_Consequence!$CL:$CL,Event_and_Consequence!AA:AA,"",0,1)&lt;&gt;"",_xlfn.XLOOKUP($B273,Event_and_Consequence!$CL:$CL,Event_and_Consequence!AA:AA,"",0,1),""))</f>
        <v/>
      </c>
      <c r="O273" s="179" t="str">
        <f>IF($C273="","",IF(_xlfn.XLOOKUP($B273,Event_and_Consequence!$CL:$CL,Event_and_Consequence!AB:AB,"",0,1)&lt;&gt;"",_xlfn.XLOOKUP($B273,Event_and_Consequence!$CL:$CL,Event_and_Consequence!AB:AB,"",0,1),""))</f>
        <v/>
      </c>
      <c r="P273" s="184"/>
      <c r="Q273" s="184"/>
      <c r="R273" s="179" t="str">
        <f>IF($C273="","",IF(_xlfn.XLOOKUP($B273,Event_and_Consequence!$CL:$CL,Event_and_Consequence!AC:AC,"",0,1)&lt;&gt;"",_xlfn.XLOOKUP($B273,Event_and_Consequence!$CL:$CL,Event_and_Consequence!AC:AC,"",0,1),""))</f>
        <v/>
      </c>
      <c r="S273" s="179" t="str">
        <f>IF($C273="","",IF(_xlfn.XLOOKUP($B273,Event_and_Consequence!$CL:$CL,Event_and_Consequence!AD:AD,"",0,1)&lt;&gt;"",_xlfn.XLOOKUP($B273,Event_and_Consequence!$CL:$CL,Event_and_Consequence!AD:AD,"",0,1),""))</f>
        <v/>
      </c>
      <c r="T273" s="179" t="str">
        <f>IF($C273="","",IF(_xlfn.XLOOKUP($B273,Event_and_Consequence!$CL:$CL,Event_and_Consequence!AE:AE,"",0,1)&lt;&gt;"",_xlfn.XLOOKUP($B273,Event_and_Consequence!$CL:$CL,Event_and_Consequence!AE:AE,"",0,1),""))</f>
        <v/>
      </c>
      <c r="U273" s="179" t="str">
        <f>IF($C273="","",IF(_xlfn.XLOOKUP($B273,Event_and_Consequence!$CL:$CL,Event_and_Consequence!AF:AF,"",0,1)&lt;&gt;"",_xlfn.XLOOKUP($B273,Event_and_Consequence!$CL:$CL,Event_and_Consequence!AF:AF,"",0,1),""))</f>
        <v/>
      </c>
      <c r="V273" s="184"/>
      <c r="W273" s="184"/>
      <c r="X273" s="179" t="str">
        <f>IF($C273="","",IF(_xlfn.XLOOKUP($B273,Event_and_Consequence!$CL:$CL,Event_and_Consequence!AG:AG,"",0,1)&lt;&gt;"",_xlfn.XLOOKUP($B273,Event_and_Consequence!$CL:$CL,Event_and_Consequence!AG:AG,"",0,1),""))</f>
        <v/>
      </c>
      <c r="Y273" s="179" t="str">
        <f>IF($C273="","",IF(_xlfn.XLOOKUP($B273,Event_and_Consequence!$CL:$CL,Event_and_Consequence!AH:AH,"",0,1)&lt;&gt;"",_xlfn.XLOOKUP($B273,Event_and_Consequence!$CL:$CL,Event_and_Consequence!AH:AH,"",0,1),""))</f>
        <v/>
      </c>
      <c r="Z273" s="179" t="str">
        <f>IF($C273="","",IF(_xlfn.XLOOKUP($B273,Event_and_Consequence!$CL:$CL,Event_and_Consequence!AI:AI,"",0,1)&lt;&gt;"",_xlfn.XLOOKUP($B273,Event_and_Consequence!$CL:$CL,Event_and_Consequence!AI:AI,"",0,1),""))</f>
        <v/>
      </c>
      <c r="AA273" s="179" t="str">
        <f>IF($C273="","",IF(_xlfn.XLOOKUP($B273,Event_and_Consequence!$CL:$CL,Event_and_Consequence!AJ:AJ,"",0,1)&lt;&gt;"",_xlfn.XLOOKUP($B273,Event_and_Consequence!$CL:$CL,Event_and_Consequence!AJ:AJ,"",0,1),""))</f>
        <v/>
      </c>
      <c r="AB273" s="184"/>
    </row>
    <row r="274" spans="1:28" s="176" customFormat="1" ht="12" x14ac:dyDescent="0.25">
      <c r="A274" s="188"/>
      <c r="B274" s="188">
        <v>272</v>
      </c>
      <c r="C274" s="178" t="str">
        <f>_xlfn.XLOOKUP($B274,Event_and_Consequence!$CL:$CL,Event_and_Consequence!B:B,"",0,1)</f>
        <v/>
      </c>
      <c r="D274" s="179" t="str">
        <f>IF($C274="","",_xlfn.XLOOKUP(C274,Facility_Information!B:B,Facility_Information!O:O,,0,1))</f>
        <v/>
      </c>
      <c r="E274" s="180" t="str">
        <f>IF($C274="","",_xlfn.XLOOKUP($B274,Event_and_Consequence!$CL:$CL,Event_and_Consequence!G:G,"",0,1))</f>
        <v/>
      </c>
      <c r="F274" s="181" t="str">
        <f>IF($C274="","",_xlfn.XLOOKUP($B274,Event_and_Consequence!$CL:$CL,Event_and_Consequence!H:H,"",0,1))</f>
        <v/>
      </c>
      <c r="G274" s="184"/>
      <c r="H274" s="184"/>
      <c r="I274" s="184"/>
      <c r="J274" s="179" t="str">
        <f>IF($C274="","",_xlfn.XLOOKUP($B274,Event_and_Consequence!$CL:$CL,Event_and_Consequence!I:I,"",0,1))</f>
        <v/>
      </c>
      <c r="K274" s="184"/>
      <c r="L274" s="179" t="str">
        <f>IF($C274="","",IF(_xlfn.XLOOKUP($B274,Event_and_Consequence!$CL:$CL,Event_and_Consequence!Y:Y,"",0,1)&lt;&gt;"",_xlfn.XLOOKUP($B274,Event_and_Consequence!$CL:$CL,Event_and_Consequence!Y:Y,"",0,1),""))</f>
        <v/>
      </c>
      <c r="M274" s="179" t="str">
        <f>IF($C274="","",IF(_xlfn.XLOOKUP($B274,Event_and_Consequence!$CL:$CL,Event_and_Consequence!Z:Z,"",0,1)&lt;&gt;"",_xlfn.XLOOKUP($B274,Event_and_Consequence!$CL:$CL,Event_and_Consequence!Z:Z,"",0,1),""))</f>
        <v/>
      </c>
      <c r="N274" s="179" t="str">
        <f>IF($C274="","",IF(_xlfn.XLOOKUP($B274,Event_and_Consequence!$CL:$CL,Event_and_Consequence!AA:AA,"",0,1)&lt;&gt;"",_xlfn.XLOOKUP($B274,Event_and_Consequence!$CL:$CL,Event_and_Consequence!AA:AA,"",0,1),""))</f>
        <v/>
      </c>
      <c r="O274" s="179" t="str">
        <f>IF($C274="","",IF(_xlfn.XLOOKUP($B274,Event_and_Consequence!$CL:$CL,Event_and_Consequence!AB:AB,"",0,1)&lt;&gt;"",_xlfn.XLOOKUP($B274,Event_and_Consequence!$CL:$CL,Event_and_Consequence!AB:AB,"",0,1),""))</f>
        <v/>
      </c>
      <c r="P274" s="184"/>
      <c r="Q274" s="184"/>
      <c r="R274" s="179" t="str">
        <f>IF($C274="","",IF(_xlfn.XLOOKUP($B274,Event_and_Consequence!$CL:$CL,Event_and_Consequence!AC:AC,"",0,1)&lt;&gt;"",_xlfn.XLOOKUP($B274,Event_and_Consequence!$CL:$CL,Event_and_Consequence!AC:AC,"",0,1),""))</f>
        <v/>
      </c>
      <c r="S274" s="179" t="str">
        <f>IF($C274="","",IF(_xlfn.XLOOKUP($B274,Event_and_Consequence!$CL:$CL,Event_and_Consequence!AD:AD,"",0,1)&lt;&gt;"",_xlfn.XLOOKUP($B274,Event_and_Consequence!$CL:$CL,Event_and_Consequence!AD:AD,"",0,1),""))</f>
        <v/>
      </c>
      <c r="T274" s="179" t="str">
        <f>IF($C274="","",IF(_xlfn.XLOOKUP($B274,Event_and_Consequence!$CL:$CL,Event_and_Consequence!AE:AE,"",0,1)&lt;&gt;"",_xlfn.XLOOKUP($B274,Event_and_Consequence!$CL:$CL,Event_and_Consequence!AE:AE,"",0,1),""))</f>
        <v/>
      </c>
      <c r="U274" s="179" t="str">
        <f>IF($C274="","",IF(_xlfn.XLOOKUP($B274,Event_and_Consequence!$CL:$CL,Event_and_Consequence!AF:AF,"",0,1)&lt;&gt;"",_xlfn.XLOOKUP($B274,Event_and_Consequence!$CL:$CL,Event_and_Consequence!AF:AF,"",0,1),""))</f>
        <v/>
      </c>
      <c r="V274" s="184"/>
      <c r="W274" s="184"/>
      <c r="X274" s="179" t="str">
        <f>IF($C274="","",IF(_xlfn.XLOOKUP($B274,Event_and_Consequence!$CL:$CL,Event_and_Consequence!AG:AG,"",0,1)&lt;&gt;"",_xlfn.XLOOKUP($B274,Event_and_Consequence!$CL:$CL,Event_and_Consequence!AG:AG,"",0,1),""))</f>
        <v/>
      </c>
      <c r="Y274" s="179" t="str">
        <f>IF($C274="","",IF(_xlfn.XLOOKUP($B274,Event_and_Consequence!$CL:$CL,Event_and_Consequence!AH:AH,"",0,1)&lt;&gt;"",_xlfn.XLOOKUP($B274,Event_and_Consequence!$CL:$CL,Event_and_Consequence!AH:AH,"",0,1),""))</f>
        <v/>
      </c>
      <c r="Z274" s="179" t="str">
        <f>IF($C274="","",IF(_xlfn.XLOOKUP($B274,Event_and_Consequence!$CL:$CL,Event_and_Consequence!AI:AI,"",0,1)&lt;&gt;"",_xlfn.XLOOKUP($B274,Event_and_Consequence!$CL:$CL,Event_and_Consequence!AI:AI,"",0,1),""))</f>
        <v/>
      </c>
      <c r="AA274" s="179" t="str">
        <f>IF($C274="","",IF(_xlfn.XLOOKUP($B274,Event_and_Consequence!$CL:$CL,Event_and_Consequence!AJ:AJ,"",0,1)&lt;&gt;"",_xlfn.XLOOKUP($B274,Event_and_Consequence!$CL:$CL,Event_and_Consequence!AJ:AJ,"",0,1),""))</f>
        <v/>
      </c>
      <c r="AB274" s="184"/>
    </row>
    <row r="275" spans="1:28" s="176" customFormat="1" ht="12" x14ac:dyDescent="0.25">
      <c r="A275" s="188"/>
      <c r="B275" s="188">
        <v>273</v>
      </c>
      <c r="C275" s="178" t="str">
        <f>_xlfn.XLOOKUP($B275,Event_and_Consequence!$CL:$CL,Event_and_Consequence!B:B,"",0,1)</f>
        <v/>
      </c>
      <c r="D275" s="179" t="str">
        <f>IF($C275="","",_xlfn.XLOOKUP(C275,Facility_Information!B:B,Facility_Information!O:O,,0,1))</f>
        <v/>
      </c>
      <c r="E275" s="180" t="str">
        <f>IF($C275="","",_xlfn.XLOOKUP($B275,Event_and_Consequence!$CL:$CL,Event_and_Consequence!G:G,"",0,1))</f>
        <v/>
      </c>
      <c r="F275" s="181" t="str">
        <f>IF($C275="","",_xlfn.XLOOKUP($B275,Event_and_Consequence!$CL:$CL,Event_and_Consequence!H:H,"",0,1))</f>
        <v/>
      </c>
      <c r="G275" s="184"/>
      <c r="H275" s="184"/>
      <c r="I275" s="184"/>
      <c r="J275" s="179" t="str">
        <f>IF($C275="","",_xlfn.XLOOKUP($B275,Event_and_Consequence!$CL:$CL,Event_and_Consequence!I:I,"",0,1))</f>
        <v/>
      </c>
      <c r="K275" s="184"/>
      <c r="L275" s="179" t="str">
        <f>IF($C275="","",IF(_xlfn.XLOOKUP($B275,Event_and_Consequence!$CL:$CL,Event_and_Consequence!Y:Y,"",0,1)&lt;&gt;"",_xlfn.XLOOKUP($B275,Event_and_Consequence!$CL:$CL,Event_and_Consequence!Y:Y,"",0,1),""))</f>
        <v/>
      </c>
      <c r="M275" s="179" t="str">
        <f>IF($C275="","",IF(_xlfn.XLOOKUP($B275,Event_and_Consequence!$CL:$CL,Event_and_Consequence!Z:Z,"",0,1)&lt;&gt;"",_xlfn.XLOOKUP($B275,Event_and_Consequence!$CL:$CL,Event_and_Consequence!Z:Z,"",0,1),""))</f>
        <v/>
      </c>
      <c r="N275" s="179" t="str">
        <f>IF($C275="","",IF(_xlfn.XLOOKUP($B275,Event_and_Consequence!$CL:$CL,Event_and_Consequence!AA:AA,"",0,1)&lt;&gt;"",_xlfn.XLOOKUP($B275,Event_and_Consequence!$CL:$CL,Event_and_Consequence!AA:AA,"",0,1),""))</f>
        <v/>
      </c>
      <c r="O275" s="179" t="str">
        <f>IF($C275="","",IF(_xlfn.XLOOKUP($B275,Event_and_Consequence!$CL:$CL,Event_and_Consequence!AB:AB,"",0,1)&lt;&gt;"",_xlfn.XLOOKUP($B275,Event_and_Consequence!$CL:$CL,Event_and_Consequence!AB:AB,"",0,1),""))</f>
        <v/>
      </c>
      <c r="P275" s="184"/>
      <c r="Q275" s="184"/>
      <c r="R275" s="179" t="str">
        <f>IF($C275="","",IF(_xlfn.XLOOKUP($B275,Event_and_Consequence!$CL:$CL,Event_and_Consequence!AC:AC,"",0,1)&lt;&gt;"",_xlfn.XLOOKUP($B275,Event_and_Consequence!$CL:$CL,Event_and_Consequence!AC:AC,"",0,1),""))</f>
        <v/>
      </c>
      <c r="S275" s="179" t="str">
        <f>IF($C275="","",IF(_xlfn.XLOOKUP($B275,Event_and_Consequence!$CL:$CL,Event_and_Consequence!AD:AD,"",0,1)&lt;&gt;"",_xlfn.XLOOKUP($B275,Event_and_Consequence!$CL:$CL,Event_and_Consequence!AD:AD,"",0,1),""))</f>
        <v/>
      </c>
      <c r="T275" s="179" t="str">
        <f>IF($C275="","",IF(_xlfn.XLOOKUP($B275,Event_and_Consequence!$CL:$CL,Event_and_Consequence!AE:AE,"",0,1)&lt;&gt;"",_xlfn.XLOOKUP($B275,Event_and_Consequence!$CL:$CL,Event_and_Consequence!AE:AE,"",0,1),""))</f>
        <v/>
      </c>
      <c r="U275" s="179" t="str">
        <f>IF($C275="","",IF(_xlfn.XLOOKUP($B275,Event_and_Consequence!$CL:$CL,Event_and_Consequence!AF:AF,"",0,1)&lt;&gt;"",_xlfn.XLOOKUP($B275,Event_and_Consequence!$CL:$CL,Event_and_Consequence!AF:AF,"",0,1),""))</f>
        <v/>
      </c>
      <c r="V275" s="184"/>
      <c r="W275" s="184"/>
      <c r="X275" s="179" t="str">
        <f>IF($C275="","",IF(_xlfn.XLOOKUP($B275,Event_and_Consequence!$CL:$CL,Event_and_Consequence!AG:AG,"",0,1)&lt;&gt;"",_xlfn.XLOOKUP($B275,Event_and_Consequence!$CL:$CL,Event_and_Consequence!AG:AG,"",0,1),""))</f>
        <v/>
      </c>
      <c r="Y275" s="179" t="str">
        <f>IF($C275="","",IF(_xlfn.XLOOKUP($B275,Event_and_Consequence!$CL:$CL,Event_and_Consequence!AH:AH,"",0,1)&lt;&gt;"",_xlfn.XLOOKUP($B275,Event_and_Consequence!$CL:$CL,Event_and_Consequence!AH:AH,"",0,1),""))</f>
        <v/>
      </c>
      <c r="Z275" s="179" t="str">
        <f>IF($C275="","",IF(_xlfn.XLOOKUP($B275,Event_and_Consequence!$CL:$CL,Event_and_Consequence!AI:AI,"",0,1)&lt;&gt;"",_xlfn.XLOOKUP($B275,Event_and_Consequence!$CL:$CL,Event_and_Consequence!AI:AI,"",0,1),""))</f>
        <v/>
      </c>
      <c r="AA275" s="179" t="str">
        <f>IF($C275="","",IF(_xlfn.XLOOKUP($B275,Event_and_Consequence!$CL:$CL,Event_and_Consequence!AJ:AJ,"",0,1)&lt;&gt;"",_xlfn.XLOOKUP($B275,Event_and_Consequence!$CL:$CL,Event_and_Consequence!AJ:AJ,"",0,1),""))</f>
        <v/>
      </c>
      <c r="AB275" s="184"/>
    </row>
    <row r="276" spans="1:28" s="176" customFormat="1" ht="12" x14ac:dyDescent="0.25">
      <c r="A276" s="188"/>
      <c r="B276" s="188">
        <v>274</v>
      </c>
      <c r="C276" s="178" t="str">
        <f>_xlfn.XLOOKUP($B276,Event_and_Consequence!$CL:$CL,Event_and_Consequence!B:B,"",0,1)</f>
        <v/>
      </c>
      <c r="D276" s="179" t="str">
        <f>IF($C276="","",_xlfn.XLOOKUP(C276,Facility_Information!B:B,Facility_Information!O:O,,0,1))</f>
        <v/>
      </c>
      <c r="E276" s="180" t="str">
        <f>IF($C276="","",_xlfn.XLOOKUP($B276,Event_and_Consequence!$CL:$CL,Event_and_Consequence!G:G,"",0,1))</f>
        <v/>
      </c>
      <c r="F276" s="181" t="str">
        <f>IF($C276="","",_xlfn.XLOOKUP($B276,Event_and_Consequence!$CL:$CL,Event_and_Consequence!H:H,"",0,1))</f>
        <v/>
      </c>
      <c r="G276" s="184"/>
      <c r="H276" s="184"/>
      <c r="I276" s="184"/>
      <c r="J276" s="179" t="str">
        <f>IF($C276="","",_xlfn.XLOOKUP($B276,Event_and_Consequence!$CL:$CL,Event_and_Consequence!I:I,"",0,1))</f>
        <v/>
      </c>
      <c r="K276" s="184"/>
      <c r="L276" s="179" t="str">
        <f>IF($C276="","",IF(_xlfn.XLOOKUP($B276,Event_and_Consequence!$CL:$CL,Event_and_Consequence!Y:Y,"",0,1)&lt;&gt;"",_xlfn.XLOOKUP($B276,Event_and_Consequence!$CL:$CL,Event_and_Consequence!Y:Y,"",0,1),""))</f>
        <v/>
      </c>
      <c r="M276" s="179" t="str">
        <f>IF($C276="","",IF(_xlfn.XLOOKUP($B276,Event_and_Consequence!$CL:$CL,Event_and_Consequence!Z:Z,"",0,1)&lt;&gt;"",_xlfn.XLOOKUP($B276,Event_and_Consequence!$CL:$CL,Event_and_Consequence!Z:Z,"",0,1),""))</f>
        <v/>
      </c>
      <c r="N276" s="179" t="str">
        <f>IF($C276="","",IF(_xlfn.XLOOKUP($B276,Event_and_Consequence!$CL:$CL,Event_and_Consequence!AA:AA,"",0,1)&lt;&gt;"",_xlfn.XLOOKUP($B276,Event_and_Consequence!$CL:$CL,Event_and_Consequence!AA:AA,"",0,1),""))</f>
        <v/>
      </c>
      <c r="O276" s="179" t="str">
        <f>IF($C276="","",IF(_xlfn.XLOOKUP($B276,Event_and_Consequence!$CL:$CL,Event_and_Consequence!AB:AB,"",0,1)&lt;&gt;"",_xlfn.XLOOKUP($B276,Event_and_Consequence!$CL:$CL,Event_and_Consequence!AB:AB,"",0,1),""))</f>
        <v/>
      </c>
      <c r="P276" s="184"/>
      <c r="Q276" s="184"/>
      <c r="R276" s="179" t="str">
        <f>IF($C276="","",IF(_xlfn.XLOOKUP($B276,Event_and_Consequence!$CL:$CL,Event_and_Consequence!AC:AC,"",0,1)&lt;&gt;"",_xlfn.XLOOKUP($B276,Event_and_Consequence!$CL:$CL,Event_and_Consequence!AC:AC,"",0,1),""))</f>
        <v/>
      </c>
      <c r="S276" s="179" t="str">
        <f>IF($C276="","",IF(_xlfn.XLOOKUP($B276,Event_and_Consequence!$CL:$CL,Event_and_Consequence!AD:AD,"",0,1)&lt;&gt;"",_xlfn.XLOOKUP($B276,Event_and_Consequence!$CL:$CL,Event_and_Consequence!AD:AD,"",0,1),""))</f>
        <v/>
      </c>
      <c r="T276" s="179" t="str">
        <f>IF($C276="","",IF(_xlfn.XLOOKUP($B276,Event_and_Consequence!$CL:$CL,Event_and_Consequence!AE:AE,"",0,1)&lt;&gt;"",_xlfn.XLOOKUP($B276,Event_and_Consequence!$CL:$CL,Event_and_Consequence!AE:AE,"",0,1),""))</f>
        <v/>
      </c>
      <c r="U276" s="179" t="str">
        <f>IF($C276="","",IF(_xlfn.XLOOKUP($B276,Event_and_Consequence!$CL:$CL,Event_and_Consequence!AF:AF,"",0,1)&lt;&gt;"",_xlfn.XLOOKUP($B276,Event_and_Consequence!$CL:$CL,Event_and_Consequence!AF:AF,"",0,1),""))</f>
        <v/>
      </c>
      <c r="V276" s="184"/>
      <c r="W276" s="184"/>
      <c r="X276" s="179" t="str">
        <f>IF($C276="","",IF(_xlfn.XLOOKUP($B276,Event_and_Consequence!$CL:$CL,Event_and_Consequence!AG:AG,"",0,1)&lt;&gt;"",_xlfn.XLOOKUP($B276,Event_and_Consequence!$CL:$CL,Event_and_Consequence!AG:AG,"",0,1),""))</f>
        <v/>
      </c>
      <c r="Y276" s="179" t="str">
        <f>IF($C276="","",IF(_xlfn.XLOOKUP($B276,Event_and_Consequence!$CL:$CL,Event_and_Consequence!AH:AH,"",0,1)&lt;&gt;"",_xlfn.XLOOKUP($B276,Event_and_Consequence!$CL:$CL,Event_and_Consequence!AH:AH,"",0,1),""))</f>
        <v/>
      </c>
      <c r="Z276" s="179" t="str">
        <f>IF($C276="","",IF(_xlfn.XLOOKUP($B276,Event_and_Consequence!$CL:$CL,Event_and_Consequence!AI:AI,"",0,1)&lt;&gt;"",_xlfn.XLOOKUP($B276,Event_and_Consequence!$CL:$CL,Event_and_Consequence!AI:AI,"",0,1),""))</f>
        <v/>
      </c>
      <c r="AA276" s="179" t="str">
        <f>IF($C276="","",IF(_xlfn.XLOOKUP($B276,Event_and_Consequence!$CL:$CL,Event_and_Consequence!AJ:AJ,"",0,1)&lt;&gt;"",_xlfn.XLOOKUP($B276,Event_and_Consequence!$CL:$CL,Event_and_Consequence!AJ:AJ,"",0,1),""))</f>
        <v/>
      </c>
      <c r="AB276" s="184"/>
    </row>
    <row r="277" spans="1:28" s="176" customFormat="1" ht="12" x14ac:dyDescent="0.25">
      <c r="A277" s="188"/>
      <c r="B277" s="188">
        <v>275</v>
      </c>
      <c r="C277" s="178" t="str">
        <f>_xlfn.XLOOKUP($B277,Event_and_Consequence!$CL:$CL,Event_and_Consequence!B:B,"",0,1)</f>
        <v/>
      </c>
      <c r="D277" s="179" t="str">
        <f>IF($C277="","",_xlfn.XLOOKUP(C277,Facility_Information!B:B,Facility_Information!O:O,,0,1))</f>
        <v/>
      </c>
      <c r="E277" s="180" t="str">
        <f>IF($C277="","",_xlfn.XLOOKUP($B277,Event_and_Consequence!$CL:$CL,Event_and_Consequence!G:G,"",0,1))</f>
        <v/>
      </c>
      <c r="F277" s="181" t="str">
        <f>IF($C277="","",_xlfn.XLOOKUP($B277,Event_and_Consequence!$CL:$CL,Event_and_Consequence!H:H,"",0,1))</f>
        <v/>
      </c>
      <c r="G277" s="184"/>
      <c r="H277" s="184"/>
      <c r="I277" s="184"/>
      <c r="J277" s="179" t="str">
        <f>IF($C277="","",_xlfn.XLOOKUP($B277,Event_and_Consequence!$CL:$CL,Event_and_Consequence!I:I,"",0,1))</f>
        <v/>
      </c>
      <c r="K277" s="184"/>
      <c r="L277" s="179" t="str">
        <f>IF($C277="","",IF(_xlfn.XLOOKUP($B277,Event_and_Consequence!$CL:$CL,Event_and_Consequence!Y:Y,"",0,1)&lt;&gt;"",_xlfn.XLOOKUP($B277,Event_and_Consequence!$CL:$CL,Event_and_Consequence!Y:Y,"",0,1),""))</f>
        <v/>
      </c>
      <c r="M277" s="179" t="str">
        <f>IF($C277="","",IF(_xlfn.XLOOKUP($B277,Event_and_Consequence!$CL:$CL,Event_and_Consequence!Z:Z,"",0,1)&lt;&gt;"",_xlfn.XLOOKUP($B277,Event_and_Consequence!$CL:$CL,Event_and_Consequence!Z:Z,"",0,1),""))</f>
        <v/>
      </c>
      <c r="N277" s="179" t="str">
        <f>IF($C277="","",IF(_xlfn.XLOOKUP($B277,Event_and_Consequence!$CL:$CL,Event_and_Consequence!AA:AA,"",0,1)&lt;&gt;"",_xlfn.XLOOKUP($B277,Event_and_Consequence!$CL:$CL,Event_and_Consequence!AA:AA,"",0,1),""))</f>
        <v/>
      </c>
      <c r="O277" s="179" t="str">
        <f>IF($C277="","",IF(_xlfn.XLOOKUP($B277,Event_and_Consequence!$CL:$CL,Event_and_Consequence!AB:AB,"",0,1)&lt;&gt;"",_xlfn.XLOOKUP($B277,Event_and_Consequence!$CL:$CL,Event_and_Consequence!AB:AB,"",0,1),""))</f>
        <v/>
      </c>
      <c r="P277" s="184"/>
      <c r="Q277" s="184"/>
      <c r="R277" s="179" t="str">
        <f>IF($C277="","",IF(_xlfn.XLOOKUP($B277,Event_and_Consequence!$CL:$CL,Event_and_Consequence!AC:AC,"",0,1)&lt;&gt;"",_xlfn.XLOOKUP($B277,Event_and_Consequence!$CL:$CL,Event_and_Consequence!AC:AC,"",0,1),""))</f>
        <v/>
      </c>
      <c r="S277" s="179" t="str">
        <f>IF($C277="","",IF(_xlfn.XLOOKUP($B277,Event_and_Consequence!$CL:$CL,Event_and_Consequence!AD:AD,"",0,1)&lt;&gt;"",_xlfn.XLOOKUP($B277,Event_and_Consequence!$CL:$CL,Event_and_Consequence!AD:AD,"",0,1),""))</f>
        <v/>
      </c>
      <c r="T277" s="179" t="str">
        <f>IF($C277="","",IF(_xlfn.XLOOKUP($B277,Event_and_Consequence!$CL:$CL,Event_and_Consequence!AE:AE,"",0,1)&lt;&gt;"",_xlfn.XLOOKUP($B277,Event_and_Consequence!$CL:$CL,Event_and_Consequence!AE:AE,"",0,1),""))</f>
        <v/>
      </c>
      <c r="U277" s="179" t="str">
        <f>IF($C277="","",IF(_xlfn.XLOOKUP($B277,Event_and_Consequence!$CL:$CL,Event_and_Consequence!AF:AF,"",0,1)&lt;&gt;"",_xlfn.XLOOKUP($B277,Event_and_Consequence!$CL:$CL,Event_and_Consequence!AF:AF,"",0,1),""))</f>
        <v/>
      </c>
      <c r="V277" s="184"/>
      <c r="W277" s="184"/>
      <c r="X277" s="179" t="str">
        <f>IF($C277="","",IF(_xlfn.XLOOKUP($B277,Event_and_Consequence!$CL:$CL,Event_and_Consequence!AG:AG,"",0,1)&lt;&gt;"",_xlfn.XLOOKUP($B277,Event_and_Consequence!$CL:$CL,Event_and_Consequence!AG:AG,"",0,1),""))</f>
        <v/>
      </c>
      <c r="Y277" s="179" t="str">
        <f>IF($C277="","",IF(_xlfn.XLOOKUP($B277,Event_and_Consequence!$CL:$CL,Event_and_Consequence!AH:AH,"",0,1)&lt;&gt;"",_xlfn.XLOOKUP($B277,Event_and_Consequence!$CL:$CL,Event_and_Consequence!AH:AH,"",0,1),""))</f>
        <v/>
      </c>
      <c r="Z277" s="179" t="str">
        <f>IF($C277="","",IF(_xlfn.XLOOKUP($B277,Event_and_Consequence!$CL:$CL,Event_and_Consequence!AI:AI,"",0,1)&lt;&gt;"",_xlfn.XLOOKUP($B277,Event_and_Consequence!$CL:$CL,Event_and_Consequence!AI:AI,"",0,1),""))</f>
        <v/>
      </c>
      <c r="AA277" s="179" t="str">
        <f>IF($C277="","",IF(_xlfn.XLOOKUP($B277,Event_and_Consequence!$CL:$CL,Event_and_Consequence!AJ:AJ,"",0,1)&lt;&gt;"",_xlfn.XLOOKUP($B277,Event_and_Consequence!$CL:$CL,Event_and_Consequence!AJ:AJ,"",0,1),""))</f>
        <v/>
      </c>
      <c r="AB277" s="184"/>
    </row>
    <row r="278" spans="1:28" s="176" customFormat="1" ht="12" x14ac:dyDescent="0.25">
      <c r="A278" s="188"/>
      <c r="B278" s="188">
        <v>276</v>
      </c>
      <c r="C278" s="178" t="str">
        <f>_xlfn.XLOOKUP($B278,Event_and_Consequence!$CL:$CL,Event_and_Consequence!B:B,"",0,1)</f>
        <v/>
      </c>
      <c r="D278" s="179" t="str">
        <f>IF($C278="","",_xlfn.XLOOKUP(C278,Facility_Information!B:B,Facility_Information!O:O,,0,1))</f>
        <v/>
      </c>
      <c r="E278" s="180" t="str">
        <f>IF($C278="","",_xlfn.XLOOKUP($B278,Event_and_Consequence!$CL:$CL,Event_and_Consequence!G:G,"",0,1))</f>
        <v/>
      </c>
      <c r="F278" s="181" t="str">
        <f>IF($C278="","",_xlfn.XLOOKUP($B278,Event_and_Consequence!$CL:$CL,Event_and_Consequence!H:H,"",0,1))</f>
        <v/>
      </c>
      <c r="G278" s="184"/>
      <c r="H278" s="184"/>
      <c r="I278" s="184"/>
      <c r="J278" s="179" t="str">
        <f>IF($C278="","",_xlfn.XLOOKUP($B278,Event_and_Consequence!$CL:$CL,Event_and_Consequence!I:I,"",0,1))</f>
        <v/>
      </c>
      <c r="K278" s="184"/>
      <c r="L278" s="179" t="str">
        <f>IF($C278="","",IF(_xlfn.XLOOKUP($B278,Event_and_Consequence!$CL:$CL,Event_and_Consequence!Y:Y,"",0,1)&lt;&gt;"",_xlfn.XLOOKUP($B278,Event_and_Consequence!$CL:$CL,Event_and_Consequence!Y:Y,"",0,1),""))</f>
        <v/>
      </c>
      <c r="M278" s="179" t="str">
        <f>IF($C278="","",IF(_xlfn.XLOOKUP($B278,Event_and_Consequence!$CL:$CL,Event_and_Consequence!Z:Z,"",0,1)&lt;&gt;"",_xlfn.XLOOKUP($B278,Event_and_Consequence!$CL:$CL,Event_and_Consequence!Z:Z,"",0,1),""))</f>
        <v/>
      </c>
      <c r="N278" s="179" t="str">
        <f>IF($C278="","",IF(_xlfn.XLOOKUP($B278,Event_and_Consequence!$CL:$CL,Event_and_Consequence!AA:AA,"",0,1)&lt;&gt;"",_xlfn.XLOOKUP($B278,Event_and_Consequence!$CL:$CL,Event_and_Consequence!AA:AA,"",0,1),""))</f>
        <v/>
      </c>
      <c r="O278" s="179" t="str">
        <f>IF($C278="","",IF(_xlfn.XLOOKUP($B278,Event_and_Consequence!$CL:$CL,Event_and_Consequence!AB:AB,"",0,1)&lt;&gt;"",_xlfn.XLOOKUP($B278,Event_and_Consequence!$CL:$CL,Event_and_Consequence!AB:AB,"",0,1),""))</f>
        <v/>
      </c>
      <c r="P278" s="184"/>
      <c r="Q278" s="184"/>
      <c r="R278" s="179" t="str">
        <f>IF($C278="","",IF(_xlfn.XLOOKUP($B278,Event_and_Consequence!$CL:$CL,Event_and_Consequence!AC:AC,"",0,1)&lt;&gt;"",_xlfn.XLOOKUP($B278,Event_and_Consequence!$CL:$CL,Event_and_Consequence!AC:AC,"",0,1),""))</f>
        <v/>
      </c>
      <c r="S278" s="179" t="str">
        <f>IF($C278="","",IF(_xlfn.XLOOKUP($B278,Event_and_Consequence!$CL:$CL,Event_and_Consequence!AD:AD,"",0,1)&lt;&gt;"",_xlfn.XLOOKUP($B278,Event_and_Consequence!$CL:$CL,Event_and_Consequence!AD:AD,"",0,1),""))</f>
        <v/>
      </c>
      <c r="T278" s="179" t="str">
        <f>IF($C278="","",IF(_xlfn.XLOOKUP($B278,Event_and_Consequence!$CL:$CL,Event_and_Consequence!AE:AE,"",0,1)&lt;&gt;"",_xlfn.XLOOKUP($B278,Event_and_Consequence!$CL:$CL,Event_and_Consequence!AE:AE,"",0,1),""))</f>
        <v/>
      </c>
      <c r="U278" s="179" t="str">
        <f>IF($C278="","",IF(_xlfn.XLOOKUP($B278,Event_and_Consequence!$CL:$CL,Event_and_Consequence!AF:AF,"",0,1)&lt;&gt;"",_xlfn.XLOOKUP($B278,Event_and_Consequence!$CL:$CL,Event_and_Consequence!AF:AF,"",0,1),""))</f>
        <v/>
      </c>
      <c r="V278" s="184"/>
      <c r="W278" s="184"/>
      <c r="X278" s="179" t="str">
        <f>IF($C278="","",IF(_xlfn.XLOOKUP($B278,Event_and_Consequence!$CL:$CL,Event_and_Consequence!AG:AG,"",0,1)&lt;&gt;"",_xlfn.XLOOKUP($B278,Event_and_Consequence!$CL:$CL,Event_and_Consequence!AG:AG,"",0,1),""))</f>
        <v/>
      </c>
      <c r="Y278" s="179" t="str">
        <f>IF($C278="","",IF(_xlfn.XLOOKUP($B278,Event_and_Consequence!$CL:$CL,Event_and_Consequence!AH:AH,"",0,1)&lt;&gt;"",_xlfn.XLOOKUP($B278,Event_and_Consequence!$CL:$CL,Event_and_Consequence!AH:AH,"",0,1),""))</f>
        <v/>
      </c>
      <c r="Z278" s="179" t="str">
        <f>IF($C278="","",IF(_xlfn.XLOOKUP($B278,Event_and_Consequence!$CL:$CL,Event_and_Consequence!AI:AI,"",0,1)&lt;&gt;"",_xlfn.XLOOKUP($B278,Event_and_Consequence!$CL:$CL,Event_and_Consequence!AI:AI,"",0,1),""))</f>
        <v/>
      </c>
      <c r="AA278" s="179" t="str">
        <f>IF($C278="","",IF(_xlfn.XLOOKUP($B278,Event_and_Consequence!$CL:$CL,Event_and_Consequence!AJ:AJ,"",0,1)&lt;&gt;"",_xlfn.XLOOKUP($B278,Event_and_Consequence!$CL:$CL,Event_and_Consequence!AJ:AJ,"",0,1),""))</f>
        <v/>
      </c>
      <c r="AB278" s="184"/>
    </row>
    <row r="279" spans="1:28" s="176" customFormat="1" ht="12" x14ac:dyDescent="0.25">
      <c r="A279" s="188"/>
      <c r="B279" s="188">
        <v>277</v>
      </c>
      <c r="C279" s="178" t="str">
        <f>_xlfn.XLOOKUP($B279,Event_and_Consequence!$CL:$CL,Event_and_Consequence!B:B,"",0,1)</f>
        <v/>
      </c>
      <c r="D279" s="179" t="str">
        <f>IF($C279="","",_xlfn.XLOOKUP(C279,Facility_Information!B:B,Facility_Information!O:O,,0,1))</f>
        <v/>
      </c>
      <c r="E279" s="180" t="str">
        <f>IF($C279="","",_xlfn.XLOOKUP($B279,Event_and_Consequence!$CL:$CL,Event_and_Consequence!G:G,"",0,1))</f>
        <v/>
      </c>
      <c r="F279" s="181" t="str">
        <f>IF($C279="","",_xlfn.XLOOKUP($B279,Event_and_Consequence!$CL:$CL,Event_and_Consequence!H:H,"",0,1))</f>
        <v/>
      </c>
      <c r="G279" s="184"/>
      <c r="H279" s="184"/>
      <c r="I279" s="184"/>
      <c r="J279" s="179" t="str">
        <f>IF($C279="","",_xlfn.XLOOKUP($B279,Event_and_Consequence!$CL:$CL,Event_and_Consequence!I:I,"",0,1))</f>
        <v/>
      </c>
      <c r="K279" s="184"/>
      <c r="L279" s="179" t="str">
        <f>IF($C279="","",IF(_xlfn.XLOOKUP($B279,Event_and_Consequence!$CL:$CL,Event_and_Consequence!Y:Y,"",0,1)&lt;&gt;"",_xlfn.XLOOKUP($B279,Event_and_Consequence!$CL:$CL,Event_and_Consequence!Y:Y,"",0,1),""))</f>
        <v/>
      </c>
      <c r="M279" s="179" t="str">
        <f>IF($C279="","",IF(_xlfn.XLOOKUP($B279,Event_and_Consequence!$CL:$CL,Event_and_Consequence!Z:Z,"",0,1)&lt;&gt;"",_xlfn.XLOOKUP($B279,Event_and_Consequence!$CL:$CL,Event_and_Consequence!Z:Z,"",0,1),""))</f>
        <v/>
      </c>
      <c r="N279" s="179" t="str">
        <f>IF($C279="","",IF(_xlfn.XLOOKUP($B279,Event_and_Consequence!$CL:$CL,Event_and_Consequence!AA:AA,"",0,1)&lt;&gt;"",_xlfn.XLOOKUP($B279,Event_and_Consequence!$CL:$CL,Event_and_Consequence!AA:AA,"",0,1),""))</f>
        <v/>
      </c>
      <c r="O279" s="179" t="str">
        <f>IF($C279="","",IF(_xlfn.XLOOKUP($B279,Event_and_Consequence!$CL:$CL,Event_and_Consequence!AB:AB,"",0,1)&lt;&gt;"",_xlfn.XLOOKUP($B279,Event_and_Consequence!$CL:$CL,Event_and_Consequence!AB:AB,"",0,1),""))</f>
        <v/>
      </c>
      <c r="P279" s="184"/>
      <c r="Q279" s="184"/>
      <c r="R279" s="179" t="str">
        <f>IF($C279="","",IF(_xlfn.XLOOKUP($B279,Event_and_Consequence!$CL:$CL,Event_and_Consequence!AC:AC,"",0,1)&lt;&gt;"",_xlfn.XLOOKUP($B279,Event_and_Consequence!$CL:$CL,Event_and_Consequence!AC:AC,"",0,1),""))</f>
        <v/>
      </c>
      <c r="S279" s="179" t="str">
        <f>IF($C279="","",IF(_xlfn.XLOOKUP($B279,Event_and_Consequence!$CL:$CL,Event_and_Consequence!AD:AD,"",0,1)&lt;&gt;"",_xlfn.XLOOKUP($B279,Event_and_Consequence!$CL:$CL,Event_and_Consequence!AD:AD,"",0,1),""))</f>
        <v/>
      </c>
      <c r="T279" s="179" t="str">
        <f>IF($C279="","",IF(_xlfn.XLOOKUP($B279,Event_and_Consequence!$CL:$CL,Event_and_Consequence!AE:AE,"",0,1)&lt;&gt;"",_xlfn.XLOOKUP($B279,Event_and_Consequence!$CL:$CL,Event_and_Consequence!AE:AE,"",0,1),""))</f>
        <v/>
      </c>
      <c r="U279" s="179" t="str">
        <f>IF($C279="","",IF(_xlfn.XLOOKUP($B279,Event_and_Consequence!$CL:$CL,Event_and_Consequence!AF:AF,"",0,1)&lt;&gt;"",_xlfn.XLOOKUP($B279,Event_and_Consequence!$CL:$CL,Event_and_Consequence!AF:AF,"",0,1),""))</f>
        <v/>
      </c>
      <c r="V279" s="184"/>
      <c r="W279" s="184"/>
      <c r="X279" s="179" t="str">
        <f>IF($C279="","",IF(_xlfn.XLOOKUP($B279,Event_and_Consequence!$CL:$CL,Event_and_Consequence!AG:AG,"",0,1)&lt;&gt;"",_xlfn.XLOOKUP($B279,Event_and_Consequence!$CL:$CL,Event_and_Consequence!AG:AG,"",0,1),""))</f>
        <v/>
      </c>
      <c r="Y279" s="179" t="str">
        <f>IF($C279="","",IF(_xlfn.XLOOKUP($B279,Event_and_Consequence!$CL:$CL,Event_and_Consequence!AH:AH,"",0,1)&lt;&gt;"",_xlfn.XLOOKUP($B279,Event_and_Consequence!$CL:$CL,Event_and_Consequence!AH:AH,"",0,1),""))</f>
        <v/>
      </c>
      <c r="Z279" s="179" t="str">
        <f>IF($C279="","",IF(_xlfn.XLOOKUP($B279,Event_and_Consequence!$CL:$CL,Event_and_Consequence!AI:AI,"",0,1)&lt;&gt;"",_xlfn.XLOOKUP($B279,Event_and_Consequence!$CL:$CL,Event_and_Consequence!AI:AI,"",0,1),""))</f>
        <v/>
      </c>
      <c r="AA279" s="179" t="str">
        <f>IF($C279="","",IF(_xlfn.XLOOKUP($B279,Event_and_Consequence!$CL:$CL,Event_and_Consequence!AJ:AJ,"",0,1)&lt;&gt;"",_xlfn.XLOOKUP($B279,Event_and_Consequence!$CL:$CL,Event_and_Consequence!AJ:AJ,"",0,1),""))</f>
        <v/>
      </c>
      <c r="AB279" s="184"/>
    </row>
    <row r="280" spans="1:28" s="176" customFormat="1" ht="12" x14ac:dyDescent="0.25">
      <c r="A280" s="188"/>
      <c r="B280" s="188">
        <v>278</v>
      </c>
      <c r="C280" s="178" t="str">
        <f>_xlfn.XLOOKUP($B280,Event_and_Consequence!$CL:$CL,Event_and_Consequence!B:B,"",0,1)</f>
        <v/>
      </c>
      <c r="D280" s="179" t="str">
        <f>IF($C280="","",_xlfn.XLOOKUP(C280,Facility_Information!B:B,Facility_Information!O:O,,0,1))</f>
        <v/>
      </c>
      <c r="E280" s="180" t="str">
        <f>IF($C280="","",_xlfn.XLOOKUP($B280,Event_and_Consequence!$CL:$CL,Event_and_Consequence!G:G,"",0,1))</f>
        <v/>
      </c>
      <c r="F280" s="181" t="str">
        <f>IF($C280="","",_xlfn.XLOOKUP($B280,Event_and_Consequence!$CL:$CL,Event_and_Consequence!H:H,"",0,1))</f>
        <v/>
      </c>
      <c r="G280" s="184"/>
      <c r="H280" s="184"/>
      <c r="I280" s="184"/>
      <c r="J280" s="179" t="str">
        <f>IF($C280="","",_xlfn.XLOOKUP($B280,Event_and_Consequence!$CL:$CL,Event_and_Consequence!I:I,"",0,1))</f>
        <v/>
      </c>
      <c r="K280" s="184"/>
      <c r="L280" s="179" t="str">
        <f>IF($C280="","",IF(_xlfn.XLOOKUP($B280,Event_and_Consequence!$CL:$CL,Event_and_Consequence!Y:Y,"",0,1)&lt;&gt;"",_xlfn.XLOOKUP($B280,Event_and_Consequence!$CL:$CL,Event_and_Consequence!Y:Y,"",0,1),""))</f>
        <v/>
      </c>
      <c r="M280" s="179" t="str">
        <f>IF($C280="","",IF(_xlfn.XLOOKUP($B280,Event_and_Consequence!$CL:$CL,Event_and_Consequence!Z:Z,"",0,1)&lt;&gt;"",_xlfn.XLOOKUP($B280,Event_and_Consequence!$CL:$CL,Event_and_Consequence!Z:Z,"",0,1),""))</f>
        <v/>
      </c>
      <c r="N280" s="179" t="str">
        <f>IF($C280="","",IF(_xlfn.XLOOKUP($B280,Event_and_Consequence!$CL:$CL,Event_and_Consequence!AA:AA,"",0,1)&lt;&gt;"",_xlfn.XLOOKUP($B280,Event_and_Consequence!$CL:$CL,Event_and_Consequence!AA:AA,"",0,1),""))</f>
        <v/>
      </c>
      <c r="O280" s="179" t="str">
        <f>IF($C280="","",IF(_xlfn.XLOOKUP($B280,Event_and_Consequence!$CL:$CL,Event_and_Consequence!AB:AB,"",0,1)&lt;&gt;"",_xlfn.XLOOKUP($B280,Event_and_Consequence!$CL:$CL,Event_and_Consequence!AB:AB,"",0,1),""))</f>
        <v/>
      </c>
      <c r="P280" s="184"/>
      <c r="Q280" s="184"/>
      <c r="R280" s="179" t="str">
        <f>IF($C280="","",IF(_xlfn.XLOOKUP($B280,Event_and_Consequence!$CL:$CL,Event_and_Consequence!AC:AC,"",0,1)&lt;&gt;"",_xlfn.XLOOKUP($B280,Event_and_Consequence!$CL:$CL,Event_and_Consequence!AC:AC,"",0,1),""))</f>
        <v/>
      </c>
      <c r="S280" s="179" t="str">
        <f>IF($C280="","",IF(_xlfn.XLOOKUP($B280,Event_and_Consequence!$CL:$CL,Event_and_Consequence!AD:AD,"",0,1)&lt;&gt;"",_xlfn.XLOOKUP($B280,Event_and_Consequence!$CL:$CL,Event_and_Consequence!AD:AD,"",0,1),""))</f>
        <v/>
      </c>
      <c r="T280" s="179" t="str">
        <f>IF($C280="","",IF(_xlfn.XLOOKUP($B280,Event_and_Consequence!$CL:$CL,Event_and_Consequence!AE:AE,"",0,1)&lt;&gt;"",_xlfn.XLOOKUP($B280,Event_and_Consequence!$CL:$CL,Event_and_Consequence!AE:AE,"",0,1),""))</f>
        <v/>
      </c>
      <c r="U280" s="179" t="str">
        <f>IF($C280="","",IF(_xlfn.XLOOKUP($B280,Event_and_Consequence!$CL:$CL,Event_and_Consequence!AF:AF,"",0,1)&lt;&gt;"",_xlfn.XLOOKUP($B280,Event_and_Consequence!$CL:$CL,Event_and_Consequence!AF:AF,"",0,1),""))</f>
        <v/>
      </c>
      <c r="V280" s="184"/>
      <c r="W280" s="184"/>
      <c r="X280" s="179" t="str">
        <f>IF($C280="","",IF(_xlfn.XLOOKUP($B280,Event_and_Consequence!$CL:$CL,Event_and_Consequence!AG:AG,"",0,1)&lt;&gt;"",_xlfn.XLOOKUP($B280,Event_and_Consequence!$CL:$CL,Event_and_Consequence!AG:AG,"",0,1),""))</f>
        <v/>
      </c>
      <c r="Y280" s="179" t="str">
        <f>IF($C280="","",IF(_xlfn.XLOOKUP($B280,Event_and_Consequence!$CL:$CL,Event_and_Consequence!AH:AH,"",0,1)&lt;&gt;"",_xlfn.XLOOKUP($B280,Event_and_Consequence!$CL:$CL,Event_and_Consequence!AH:AH,"",0,1),""))</f>
        <v/>
      </c>
      <c r="Z280" s="179" t="str">
        <f>IF($C280="","",IF(_xlfn.XLOOKUP($B280,Event_and_Consequence!$CL:$CL,Event_and_Consequence!AI:AI,"",0,1)&lt;&gt;"",_xlfn.XLOOKUP($B280,Event_and_Consequence!$CL:$CL,Event_and_Consequence!AI:AI,"",0,1),""))</f>
        <v/>
      </c>
      <c r="AA280" s="179" t="str">
        <f>IF($C280="","",IF(_xlfn.XLOOKUP($B280,Event_and_Consequence!$CL:$CL,Event_and_Consequence!AJ:AJ,"",0,1)&lt;&gt;"",_xlfn.XLOOKUP($B280,Event_and_Consequence!$CL:$CL,Event_and_Consequence!AJ:AJ,"",0,1),""))</f>
        <v/>
      </c>
      <c r="AB280" s="184"/>
    </row>
    <row r="281" spans="1:28" s="176" customFormat="1" ht="12" x14ac:dyDescent="0.25">
      <c r="A281" s="188"/>
      <c r="B281" s="188">
        <v>279</v>
      </c>
      <c r="C281" s="178" t="str">
        <f>_xlfn.XLOOKUP($B281,Event_and_Consequence!$CL:$CL,Event_and_Consequence!B:B,"",0,1)</f>
        <v/>
      </c>
      <c r="D281" s="179" t="str">
        <f>IF($C281="","",_xlfn.XLOOKUP(C281,Facility_Information!B:B,Facility_Information!O:O,,0,1))</f>
        <v/>
      </c>
      <c r="E281" s="180" t="str">
        <f>IF($C281="","",_xlfn.XLOOKUP($B281,Event_and_Consequence!$CL:$CL,Event_and_Consequence!G:G,"",0,1))</f>
        <v/>
      </c>
      <c r="F281" s="181" t="str">
        <f>IF($C281="","",_xlfn.XLOOKUP($B281,Event_and_Consequence!$CL:$CL,Event_and_Consequence!H:H,"",0,1))</f>
        <v/>
      </c>
      <c r="G281" s="184"/>
      <c r="H281" s="184"/>
      <c r="I281" s="184"/>
      <c r="J281" s="179" t="str">
        <f>IF($C281="","",_xlfn.XLOOKUP($B281,Event_and_Consequence!$CL:$CL,Event_and_Consequence!I:I,"",0,1))</f>
        <v/>
      </c>
      <c r="K281" s="184"/>
      <c r="L281" s="179" t="str">
        <f>IF($C281="","",IF(_xlfn.XLOOKUP($B281,Event_and_Consequence!$CL:$CL,Event_and_Consequence!Y:Y,"",0,1)&lt;&gt;"",_xlfn.XLOOKUP($B281,Event_and_Consequence!$CL:$CL,Event_and_Consequence!Y:Y,"",0,1),""))</f>
        <v/>
      </c>
      <c r="M281" s="179" t="str">
        <f>IF($C281="","",IF(_xlfn.XLOOKUP($B281,Event_and_Consequence!$CL:$CL,Event_and_Consequence!Z:Z,"",0,1)&lt;&gt;"",_xlfn.XLOOKUP($B281,Event_and_Consequence!$CL:$CL,Event_and_Consequence!Z:Z,"",0,1),""))</f>
        <v/>
      </c>
      <c r="N281" s="179" t="str">
        <f>IF($C281="","",IF(_xlfn.XLOOKUP($B281,Event_and_Consequence!$CL:$CL,Event_and_Consequence!AA:AA,"",0,1)&lt;&gt;"",_xlfn.XLOOKUP($B281,Event_and_Consequence!$CL:$CL,Event_and_Consequence!AA:AA,"",0,1),""))</f>
        <v/>
      </c>
      <c r="O281" s="179" t="str">
        <f>IF($C281="","",IF(_xlfn.XLOOKUP($B281,Event_and_Consequence!$CL:$CL,Event_and_Consequence!AB:AB,"",0,1)&lt;&gt;"",_xlfn.XLOOKUP($B281,Event_and_Consequence!$CL:$CL,Event_and_Consequence!AB:AB,"",0,1),""))</f>
        <v/>
      </c>
      <c r="P281" s="184"/>
      <c r="Q281" s="184"/>
      <c r="R281" s="179" t="str">
        <f>IF($C281="","",IF(_xlfn.XLOOKUP($B281,Event_and_Consequence!$CL:$CL,Event_and_Consequence!AC:AC,"",0,1)&lt;&gt;"",_xlfn.XLOOKUP($B281,Event_and_Consequence!$CL:$CL,Event_and_Consequence!AC:AC,"",0,1),""))</f>
        <v/>
      </c>
      <c r="S281" s="179" t="str">
        <f>IF($C281="","",IF(_xlfn.XLOOKUP($B281,Event_and_Consequence!$CL:$CL,Event_and_Consequence!AD:AD,"",0,1)&lt;&gt;"",_xlfn.XLOOKUP($B281,Event_and_Consequence!$CL:$CL,Event_and_Consequence!AD:AD,"",0,1),""))</f>
        <v/>
      </c>
      <c r="T281" s="179" t="str">
        <f>IF($C281="","",IF(_xlfn.XLOOKUP($B281,Event_and_Consequence!$CL:$CL,Event_and_Consequence!AE:AE,"",0,1)&lt;&gt;"",_xlfn.XLOOKUP($B281,Event_and_Consequence!$CL:$CL,Event_and_Consequence!AE:AE,"",0,1),""))</f>
        <v/>
      </c>
      <c r="U281" s="179" t="str">
        <f>IF($C281="","",IF(_xlfn.XLOOKUP($B281,Event_and_Consequence!$CL:$CL,Event_and_Consequence!AF:AF,"",0,1)&lt;&gt;"",_xlfn.XLOOKUP($B281,Event_and_Consequence!$CL:$CL,Event_and_Consequence!AF:AF,"",0,1),""))</f>
        <v/>
      </c>
      <c r="V281" s="184"/>
      <c r="W281" s="184"/>
      <c r="X281" s="179" t="str">
        <f>IF($C281="","",IF(_xlfn.XLOOKUP($B281,Event_and_Consequence!$CL:$CL,Event_and_Consequence!AG:AG,"",0,1)&lt;&gt;"",_xlfn.XLOOKUP($B281,Event_and_Consequence!$CL:$CL,Event_and_Consequence!AG:AG,"",0,1),""))</f>
        <v/>
      </c>
      <c r="Y281" s="179" t="str">
        <f>IF($C281="","",IF(_xlfn.XLOOKUP($B281,Event_and_Consequence!$CL:$CL,Event_and_Consequence!AH:AH,"",0,1)&lt;&gt;"",_xlfn.XLOOKUP($B281,Event_and_Consequence!$CL:$CL,Event_and_Consequence!AH:AH,"",0,1),""))</f>
        <v/>
      </c>
      <c r="Z281" s="179" t="str">
        <f>IF($C281="","",IF(_xlfn.XLOOKUP($B281,Event_and_Consequence!$CL:$CL,Event_and_Consequence!AI:AI,"",0,1)&lt;&gt;"",_xlfn.XLOOKUP($B281,Event_and_Consequence!$CL:$CL,Event_and_Consequence!AI:AI,"",0,1),""))</f>
        <v/>
      </c>
      <c r="AA281" s="179" t="str">
        <f>IF($C281="","",IF(_xlfn.XLOOKUP($B281,Event_and_Consequence!$CL:$CL,Event_and_Consequence!AJ:AJ,"",0,1)&lt;&gt;"",_xlfn.XLOOKUP($B281,Event_and_Consequence!$CL:$CL,Event_and_Consequence!AJ:AJ,"",0,1),""))</f>
        <v/>
      </c>
      <c r="AB281" s="184"/>
    </row>
    <row r="282" spans="1:28" s="176" customFormat="1" ht="12" x14ac:dyDescent="0.25">
      <c r="A282" s="188"/>
      <c r="B282" s="188">
        <v>280</v>
      </c>
      <c r="C282" s="178" t="str">
        <f>_xlfn.XLOOKUP($B282,Event_and_Consequence!$CL:$CL,Event_and_Consequence!B:B,"",0,1)</f>
        <v/>
      </c>
      <c r="D282" s="179" t="str">
        <f>IF($C282="","",_xlfn.XLOOKUP(C282,Facility_Information!B:B,Facility_Information!O:O,,0,1))</f>
        <v/>
      </c>
      <c r="E282" s="180" t="str">
        <f>IF($C282="","",_xlfn.XLOOKUP($B282,Event_and_Consequence!$CL:$CL,Event_and_Consequence!G:G,"",0,1))</f>
        <v/>
      </c>
      <c r="F282" s="181" t="str">
        <f>IF($C282="","",_xlfn.XLOOKUP($B282,Event_and_Consequence!$CL:$CL,Event_and_Consequence!H:H,"",0,1))</f>
        <v/>
      </c>
      <c r="G282" s="184"/>
      <c r="H282" s="184"/>
      <c r="I282" s="184"/>
      <c r="J282" s="179" t="str">
        <f>IF($C282="","",_xlfn.XLOOKUP($B282,Event_and_Consequence!$CL:$CL,Event_and_Consequence!I:I,"",0,1))</f>
        <v/>
      </c>
      <c r="K282" s="184"/>
      <c r="L282" s="179" t="str">
        <f>IF($C282="","",IF(_xlfn.XLOOKUP($B282,Event_and_Consequence!$CL:$CL,Event_and_Consequence!Y:Y,"",0,1)&lt;&gt;"",_xlfn.XLOOKUP($B282,Event_and_Consequence!$CL:$CL,Event_and_Consequence!Y:Y,"",0,1),""))</f>
        <v/>
      </c>
      <c r="M282" s="179" t="str">
        <f>IF($C282="","",IF(_xlfn.XLOOKUP($B282,Event_and_Consequence!$CL:$CL,Event_and_Consequence!Z:Z,"",0,1)&lt;&gt;"",_xlfn.XLOOKUP($B282,Event_and_Consequence!$CL:$CL,Event_and_Consequence!Z:Z,"",0,1),""))</f>
        <v/>
      </c>
      <c r="N282" s="179" t="str">
        <f>IF($C282="","",IF(_xlfn.XLOOKUP($B282,Event_and_Consequence!$CL:$CL,Event_and_Consequence!AA:AA,"",0,1)&lt;&gt;"",_xlfn.XLOOKUP($B282,Event_and_Consequence!$CL:$CL,Event_and_Consequence!AA:AA,"",0,1),""))</f>
        <v/>
      </c>
      <c r="O282" s="179" t="str">
        <f>IF($C282="","",IF(_xlfn.XLOOKUP($B282,Event_and_Consequence!$CL:$CL,Event_and_Consequence!AB:AB,"",0,1)&lt;&gt;"",_xlfn.XLOOKUP($B282,Event_and_Consequence!$CL:$CL,Event_and_Consequence!AB:AB,"",0,1),""))</f>
        <v/>
      </c>
      <c r="P282" s="184"/>
      <c r="Q282" s="184"/>
      <c r="R282" s="179" t="str">
        <f>IF($C282="","",IF(_xlfn.XLOOKUP($B282,Event_and_Consequence!$CL:$CL,Event_and_Consequence!AC:AC,"",0,1)&lt;&gt;"",_xlfn.XLOOKUP($B282,Event_and_Consequence!$CL:$CL,Event_and_Consequence!AC:AC,"",0,1),""))</f>
        <v/>
      </c>
      <c r="S282" s="179" t="str">
        <f>IF($C282="","",IF(_xlfn.XLOOKUP($B282,Event_and_Consequence!$CL:$CL,Event_and_Consequence!AD:AD,"",0,1)&lt;&gt;"",_xlfn.XLOOKUP($B282,Event_and_Consequence!$CL:$CL,Event_and_Consequence!AD:AD,"",0,1),""))</f>
        <v/>
      </c>
      <c r="T282" s="179" t="str">
        <f>IF($C282="","",IF(_xlfn.XLOOKUP($B282,Event_and_Consequence!$CL:$CL,Event_and_Consequence!AE:AE,"",0,1)&lt;&gt;"",_xlfn.XLOOKUP($B282,Event_and_Consequence!$CL:$CL,Event_and_Consequence!AE:AE,"",0,1),""))</f>
        <v/>
      </c>
      <c r="U282" s="179" t="str">
        <f>IF($C282="","",IF(_xlfn.XLOOKUP($B282,Event_and_Consequence!$CL:$CL,Event_and_Consequence!AF:AF,"",0,1)&lt;&gt;"",_xlfn.XLOOKUP($B282,Event_and_Consequence!$CL:$CL,Event_and_Consequence!AF:AF,"",0,1),""))</f>
        <v/>
      </c>
      <c r="V282" s="184"/>
      <c r="W282" s="184"/>
      <c r="X282" s="179" t="str">
        <f>IF($C282="","",IF(_xlfn.XLOOKUP($B282,Event_and_Consequence!$CL:$CL,Event_and_Consequence!AG:AG,"",0,1)&lt;&gt;"",_xlfn.XLOOKUP($B282,Event_and_Consequence!$CL:$CL,Event_and_Consequence!AG:AG,"",0,1),""))</f>
        <v/>
      </c>
      <c r="Y282" s="179" t="str">
        <f>IF($C282="","",IF(_xlfn.XLOOKUP($B282,Event_and_Consequence!$CL:$CL,Event_and_Consequence!AH:AH,"",0,1)&lt;&gt;"",_xlfn.XLOOKUP($B282,Event_and_Consequence!$CL:$CL,Event_and_Consequence!AH:AH,"",0,1),""))</f>
        <v/>
      </c>
      <c r="Z282" s="179" t="str">
        <f>IF($C282="","",IF(_xlfn.XLOOKUP($B282,Event_and_Consequence!$CL:$CL,Event_and_Consequence!AI:AI,"",0,1)&lt;&gt;"",_xlfn.XLOOKUP($B282,Event_and_Consequence!$CL:$CL,Event_and_Consequence!AI:AI,"",0,1),""))</f>
        <v/>
      </c>
      <c r="AA282" s="179" t="str">
        <f>IF($C282="","",IF(_xlfn.XLOOKUP($B282,Event_and_Consequence!$CL:$CL,Event_and_Consequence!AJ:AJ,"",0,1)&lt;&gt;"",_xlfn.XLOOKUP($B282,Event_and_Consequence!$CL:$CL,Event_and_Consequence!AJ:AJ,"",0,1),""))</f>
        <v/>
      </c>
      <c r="AB282" s="184"/>
    </row>
    <row r="283" spans="1:28" s="176" customFormat="1" ht="12" x14ac:dyDescent="0.25">
      <c r="A283" s="188"/>
      <c r="B283" s="188">
        <v>281</v>
      </c>
      <c r="C283" s="178" t="str">
        <f>_xlfn.XLOOKUP($B283,Event_and_Consequence!$CL:$CL,Event_and_Consequence!B:B,"",0,1)</f>
        <v/>
      </c>
      <c r="D283" s="179" t="str">
        <f>IF($C283="","",_xlfn.XLOOKUP(C283,Facility_Information!B:B,Facility_Information!O:O,,0,1))</f>
        <v/>
      </c>
      <c r="E283" s="180" t="str">
        <f>IF($C283="","",_xlfn.XLOOKUP($B283,Event_and_Consequence!$CL:$CL,Event_and_Consequence!G:G,"",0,1))</f>
        <v/>
      </c>
      <c r="F283" s="181" t="str">
        <f>IF($C283="","",_xlfn.XLOOKUP($B283,Event_and_Consequence!$CL:$CL,Event_and_Consequence!H:H,"",0,1))</f>
        <v/>
      </c>
      <c r="G283" s="184"/>
      <c r="H283" s="184"/>
      <c r="I283" s="184"/>
      <c r="J283" s="179" t="str">
        <f>IF($C283="","",_xlfn.XLOOKUP($B283,Event_and_Consequence!$CL:$CL,Event_and_Consequence!I:I,"",0,1))</f>
        <v/>
      </c>
      <c r="K283" s="184"/>
      <c r="L283" s="179" t="str">
        <f>IF($C283="","",IF(_xlfn.XLOOKUP($B283,Event_and_Consequence!$CL:$CL,Event_and_Consequence!Y:Y,"",0,1)&lt;&gt;"",_xlfn.XLOOKUP($B283,Event_and_Consequence!$CL:$CL,Event_and_Consequence!Y:Y,"",0,1),""))</f>
        <v/>
      </c>
      <c r="M283" s="179" t="str">
        <f>IF($C283="","",IF(_xlfn.XLOOKUP($B283,Event_and_Consequence!$CL:$CL,Event_and_Consequence!Z:Z,"",0,1)&lt;&gt;"",_xlfn.XLOOKUP($B283,Event_and_Consequence!$CL:$CL,Event_and_Consequence!Z:Z,"",0,1),""))</f>
        <v/>
      </c>
      <c r="N283" s="179" t="str">
        <f>IF($C283="","",IF(_xlfn.XLOOKUP($B283,Event_and_Consequence!$CL:$CL,Event_and_Consequence!AA:AA,"",0,1)&lt;&gt;"",_xlfn.XLOOKUP($B283,Event_and_Consequence!$CL:$CL,Event_and_Consequence!AA:AA,"",0,1),""))</f>
        <v/>
      </c>
      <c r="O283" s="179" t="str">
        <f>IF($C283="","",IF(_xlfn.XLOOKUP($B283,Event_and_Consequence!$CL:$CL,Event_and_Consequence!AB:AB,"",0,1)&lt;&gt;"",_xlfn.XLOOKUP($B283,Event_and_Consequence!$CL:$CL,Event_and_Consequence!AB:AB,"",0,1),""))</f>
        <v/>
      </c>
      <c r="P283" s="184"/>
      <c r="Q283" s="184"/>
      <c r="R283" s="179" t="str">
        <f>IF($C283="","",IF(_xlfn.XLOOKUP($B283,Event_and_Consequence!$CL:$CL,Event_and_Consequence!AC:AC,"",0,1)&lt;&gt;"",_xlfn.XLOOKUP($B283,Event_and_Consequence!$CL:$CL,Event_and_Consequence!AC:AC,"",0,1),""))</f>
        <v/>
      </c>
      <c r="S283" s="179" t="str">
        <f>IF($C283="","",IF(_xlfn.XLOOKUP($B283,Event_and_Consequence!$CL:$CL,Event_and_Consequence!AD:AD,"",0,1)&lt;&gt;"",_xlfn.XLOOKUP($B283,Event_and_Consequence!$CL:$CL,Event_and_Consequence!AD:AD,"",0,1),""))</f>
        <v/>
      </c>
      <c r="T283" s="179" t="str">
        <f>IF($C283="","",IF(_xlfn.XLOOKUP($B283,Event_and_Consequence!$CL:$CL,Event_and_Consequence!AE:AE,"",0,1)&lt;&gt;"",_xlfn.XLOOKUP($B283,Event_and_Consequence!$CL:$CL,Event_and_Consequence!AE:AE,"",0,1),""))</f>
        <v/>
      </c>
      <c r="U283" s="179" t="str">
        <f>IF($C283="","",IF(_xlfn.XLOOKUP($B283,Event_and_Consequence!$CL:$CL,Event_and_Consequence!AF:AF,"",0,1)&lt;&gt;"",_xlfn.XLOOKUP($B283,Event_and_Consequence!$CL:$CL,Event_and_Consequence!AF:AF,"",0,1),""))</f>
        <v/>
      </c>
      <c r="V283" s="184"/>
      <c r="W283" s="184"/>
      <c r="X283" s="179" t="str">
        <f>IF($C283="","",IF(_xlfn.XLOOKUP($B283,Event_and_Consequence!$CL:$CL,Event_and_Consequence!AG:AG,"",0,1)&lt;&gt;"",_xlfn.XLOOKUP($B283,Event_and_Consequence!$CL:$CL,Event_and_Consequence!AG:AG,"",0,1),""))</f>
        <v/>
      </c>
      <c r="Y283" s="179" t="str">
        <f>IF($C283="","",IF(_xlfn.XLOOKUP($B283,Event_and_Consequence!$CL:$CL,Event_and_Consequence!AH:AH,"",0,1)&lt;&gt;"",_xlfn.XLOOKUP($B283,Event_and_Consequence!$CL:$CL,Event_and_Consequence!AH:AH,"",0,1),""))</f>
        <v/>
      </c>
      <c r="Z283" s="179" t="str">
        <f>IF($C283="","",IF(_xlfn.XLOOKUP($B283,Event_and_Consequence!$CL:$CL,Event_and_Consequence!AI:AI,"",0,1)&lt;&gt;"",_xlfn.XLOOKUP($B283,Event_and_Consequence!$CL:$CL,Event_and_Consequence!AI:AI,"",0,1),""))</f>
        <v/>
      </c>
      <c r="AA283" s="179" t="str">
        <f>IF($C283="","",IF(_xlfn.XLOOKUP($B283,Event_and_Consequence!$CL:$CL,Event_and_Consequence!AJ:AJ,"",0,1)&lt;&gt;"",_xlfn.XLOOKUP($B283,Event_and_Consequence!$CL:$CL,Event_and_Consequence!AJ:AJ,"",0,1),""))</f>
        <v/>
      </c>
      <c r="AB283" s="184"/>
    </row>
    <row r="284" spans="1:28" s="176" customFormat="1" ht="12" x14ac:dyDescent="0.25">
      <c r="A284" s="188"/>
      <c r="B284" s="188">
        <v>282</v>
      </c>
      <c r="C284" s="178" t="str">
        <f>_xlfn.XLOOKUP($B284,Event_and_Consequence!$CL:$CL,Event_and_Consequence!B:B,"",0,1)</f>
        <v/>
      </c>
      <c r="D284" s="179" t="str">
        <f>IF($C284="","",_xlfn.XLOOKUP(C284,Facility_Information!B:B,Facility_Information!O:O,,0,1))</f>
        <v/>
      </c>
      <c r="E284" s="180" t="str">
        <f>IF($C284="","",_xlfn.XLOOKUP($B284,Event_and_Consequence!$CL:$CL,Event_and_Consequence!G:G,"",0,1))</f>
        <v/>
      </c>
      <c r="F284" s="181" t="str">
        <f>IF($C284="","",_xlfn.XLOOKUP($B284,Event_and_Consequence!$CL:$CL,Event_and_Consequence!H:H,"",0,1))</f>
        <v/>
      </c>
      <c r="G284" s="184"/>
      <c r="H284" s="184"/>
      <c r="I284" s="184"/>
      <c r="J284" s="179" t="str">
        <f>IF($C284="","",_xlfn.XLOOKUP($B284,Event_and_Consequence!$CL:$CL,Event_and_Consequence!I:I,"",0,1))</f>
        <v/>
      </c>
      <c r="K284" s="184"/>
      <c r="L284" s="179" t="str">
        <f>IF($C284="","",IF(_xlfn.XLOOKUP($B284,Event_and_Consequence!$CL:$CL,Event_and_Consequence!Y:Y,"",0,1)&lt;&gt;"",_xlfn.XLOOKUP($B284,Event_and_Consequence!$CL:$CL,Event_and_Consequence!Y:Y,"",0,1),""))</f>
        <v/>
      </c>
      <c r="M284" s="179" t="str">
        <f>IF($C284="","",IF(_xlfn.XLOOKUP($B284,Event_and_Consequence!$CL:$CL,Event_and_Consequence!Z:Z,"",0,1)&lt;&gt;"",_xlfn.XLOOKUP($B284,Event_and_Consequence!$CL:$CL,Event_and_Consequence!Z:Z,"",0,1),""))</f>
        <v/>
      </c>
      <c r="N284" s="179" t="str">
        <f>IF($C284="","",IF(_xlfn.XLOOKUP($B284,Event_and_Consequence!$CL:$CL,Event_and_Consequence!AA:AA,"",0,1)&lt;&gt;"",_xlfn.XLOOKUP($B284,Event_and_Consequence!$CL:$CL,Event_and_Consequence!AA:AA,"",0,1),""))</f>
        <v/>
      </c>
      <c r="O284" s="179" t="str">
        <f>IF($C284="","",IF(_xlfn.XLOOKUP($B284,Event_and_Consequence!$CL:$CL,Event_and_Consequence!AB:AB,"",0,1)&lt;&gt;"",_xlfn.XLOOKUP($B284,Event_and_Consequence!$CL:$CL,Event_and_Consequence!AB:AB,"",0,1),""))</f>
        <v/>
      </c>
      <c r="P284" s="184"/>
      <c r="Q284" s="184"/>
      <c r="R284" s="179" t="str">
        <f>IF($C284="","",IF(_xlfn.XLOOKUP($B284,Event_and_Consequence!$CL:$CL,Event_and_Consequence!AC:AC,"",0,1)&lt;&gt;"",_xlfn.XLOOKUP($B284,Event_and_Consequence!$CL:$CL,Event_and_Consequence!AC:AC,"",0,1),""))</f>
        <v/>
      </c>
      <c r="S284" s="179" t="str">
        <f>IF($C284="","",IF(_xlfn.XLOOKUP($B284,Event_and_Consequence!$CL:$CL,Event_and_Consequence!AD:AD,"",0,1)&lt;&gt;"",_xlfn.XLOOKUP($B284,Event_and_Consequence!$CL:$CL,Event_and_Consequence!AD:AD,"",0,1),""))</f>
        <v/>
      </c>
      <c r="T284" s="179" t="str">
        <f>IF($C284="","",IF(_xlfn.XLOOKUP($B284,Event_and_Consequence!$CL:$CL,Event_and_Consequence!AE:AE,"",0,1)&lt;&gt;"",_xlfn.XLOOKUP($B284,Event_and_Consequence!$CL:$CL,Event_and_Consequence!AE:AE,"",0,1),""))</f>
        <v/>
      </c>
      <c r="U284" s="179" t="str">
        <f>IF($C284="","",IF(_xlfn.XLOOKUP($B284,Event_and_Consequence!$CL:$CL,Event_and_Consequence!AF:AF,"",0,1)&lt;&gt;"",_xlfn.XLOOKUP($B284,Event_and_Consequence!$CL:$CL,Event_and_Consequence!AF:AF,"",0,1),""))</f>
        <v/>
      </c>
      <c r="V284" s="184"/>
      <c r="W284" s="184"/>
      <c r="X284" s="179" t="str">
        <f>IF($C284="","",IF(_xlfn.XLOOKUP($B284,Event_and_Consequence!$CL:$CL,Event_and_Consequence!AG:AG,"",0,1)&lt;&gt;"",_xlfn.XLOOKUP($B284,Event_and_Consequence!$CL:$CL,Event_and_Consequence!AG:AG,"",0,1),""))</f>
        <v/>
      </c>
      <c r="Y284" s="179" t="str">
        <f>IF($C284="","",IF(_xlfn.XLOOKUP($B284,Event_and_Consequence!$CL:$CL,Event_and_Consequence!AH:AH,"",0,1)&lt;&gt;"",_xlfn.XLOOKUP($B284,Event_and_Consequence!$CL:$CL,Event_and_Consequence!AH:AH,"",0,1),""))</f>
        <v/>
      </c>
      <c r="Z284" s="179" t="str">
        <f>IF($C284="","",IF(_xlfn.XLOOKUP($B284,Event_and_Consequence!$CL:$CL,Event_and_Consequence!AI:AI,"",0,1)&lt;&gt;"",_xlfn.XLOOKUP($B284,Event_and_Consequence!$CL:$CL,Event_and_Consequence!AI:AI,"",0,1),""))</f>
        <v/>
      </c>
      <c r="AA284" s="179" t="str">
        <f>IF($C284="","",IF(_xlfn.XLOOKUP($B284,Event_and_Consequence!$CL:$CL,Event_and_Consequence!AJ:AJ,"",0,1)&lt;&gt;"",_xlfn.XLOOKUP($B284,Event_and_Consequence!$CL:$CL,Event_and_Consequence!AJ:AJ,"",0,1),""))</f>
        <v/>
      </c>
      <c r="AB284" s="184"/>
    </row>
    <row r="285" spans="1:28" s="176" customFormat="1" ht="12" x14ac:dyDescent="0.25">
      <c r="A285" s="188"/>
      <c r="B285" s="188">
        <v>283</v>
      </c>
      <c r="C285" s="178" t="str">
        <f>_xlfn.XLOOKUP($B285,Event_and_Consequence!$CL:$CL,Event_and_Consequence!B:B,"",0,1)</f>
        <v/>
      </c>
      <c r="D285" s="179" t="str">
        <f>IF($C285="","",_xlfn.XLOOKUP(C285,Facility_Information!B:B,Facility_Information!O:O,,0,1))</f>
        <v/>
      </c>
      <c r="E285" s="180" t="str">
        <f>IF($C285="","",_xlfn.XLOOKUP($B285,Event_and_Consequence!$CL:$CL,Event_and_Consequence!G:G,"",0,1))</f>
        <v/>
      </c>
      <c r="F285" s="181" t="str">
        <f>IF($C285="","",_xlfn.XLOOKUP($B285,Event_and_Consequence!$CL:$CL,Event_and_Consequence!H:H,"",0,1))</f>
        <v/>
      </c>
      <c r="G285" s="184"/>
      <c r="H285" s="184"/>
      <c r="I285" s="184"/>
      <c r="J285" s="179" t="str">
        <f>IF($C285="","",_xlfn.XLOOKUP($B285,Event_and_Consequence!$CL:$CL,Event_and_Consequence!I:I,"",0,1))</f>
        <v/>
      </c>
      <c r="K285" s="184"/>
      <c r="L285" s="179" t="str">
        <f>IF($C285="","",IF(_xlfn.XLOOKUP($B285,Event_and_Consequence!$CL:$CL,Event_and_Consequence!Y:Y,"",0,1)&lt;&gt;"",_xlfn.XLOOKUP($B285,Event_and_Consequence!$CL:$CL,Event_and_Consequence!Y:Y,"",0,1),""))</f>
        <v/>
      </c>
      <c r="M285" s="179" t="str">
        <f>IF($C285="","",IF(_xlfn.XLOOKUP($B285,Event_and_Consequence!$CL:$CL,Event_and_Consequence!Z:Z,"",0,1)&lt;&gt;"",_xlfn.XLOOKUP($B285,Event_and_Consequence!$CL:$CL,Event_and_Consequence!Z:Z,"",0,1),""))</f>
        <v/>
      </c>
      <c r="N285" s="179" t="str">
        <f>IF($C285="","",IF(_xlfn.XLOOKUP($B285,Event_and_Consequence!$CL:$CL,Event_and_Consequence!AA:AA,"",0,1)&lt;&gt;"",_xlfn.XLOOKUP($B285,Event_and_Consequence!$CL:$CL,Event_and_Consequence!AA:AA,"",0,1),""))</f>
        <v/>
      </c>
      <c r="O285" s="179" t="str">
        <f>IF($C285="","",IF(_xlfn.XLOOKUP($B285,Event_and_Consequence!$CL:$CL,Event_and_Consequence!AB:AB,"",0,1)&lt;&gt;"",_xlfn.XLOOKUP($B285,Event_and_Consequence!$CL:$CL,Event_and_Consequence!AB:AB,"",0,1),""))</f>
        <v/>
      </c>
      <c r="P285" s="184"/>
      <c r="Q285" s="184"/>
      <c r="R285" s="179" t="str">
        <f>IF($C285="","",IF(_xlfn.XLOOKUP($B285,Event_and_Consequence!$CL:$CL,Event_and_Consequence!AC:AC,"",0,1)&lt;&gt;"",_xlfn.XLOOKUP($B285,Event_and_Consequence!$CL:$CL,Event_and_Consequence!AC:AC,"",0,1),""))</f>
        <v/>
      </c>
      <c r="S285" s="179" t="str">
        <f>IF($C285="","",IF(_xlfn.XLOOKUP($B285,Event_and_Consequence!$CL:$CL,Event_and_Consequence!AD:AD,"",0,1)&lt;&gt;"",_xlfn.XLOOKUP($B285,Event_and_Consequence!$CL:$CL,Event_and_Consequence!AD:AD,"",0,1),""))</f>
        <v/>
      </c>
      <c r="T285" s="179" t="str">
        <f>IF($C285="","",IF(_xlfn.XLOOKUP($B285,Event_and_Consequence!$CL:$CL,Event_and_Consequence!AE:AE,"",0,1)&lt;&gt;"",_xlfn.XLOOKUP($B285,Event_and_Consequence!$CL:$CL,Event_and_Consequence!AE:AE,"",0,1),""))</f>
        <v/>
      </c>
      <c r="U285" s="179" t="str">
        <f>IF($C285="","",IF(_xlfn.XLOOKUP($B285,Event_and_Consequence!$CL:$CL,Event_and_Consequence!AF:AF,"",0,1)&lt;&gt;"",_xlfn.XLOOKUP($B285,Event_and_Consequence!$CL:$CL,Event_and_Consequence!AF:AF,"",0,1),""))</f>
        <v/>
      </c>
      <c r="V285" s="184"/>
      <c r="W285" s="184"/>
      <c r="X285" s="179" t="str">
        <f>IF($C285="","",IF(_xlfn.XLOOKUP($B285,Event_and_Consequence!$CL:$CL,Event_and_Consequence!AG:AG,"",0,1)&lt;&gt;"",_xlfn.XLOOKUP($B285,Event_and_Consequence!$CL:$CL,Event_and_Consequence!AG:AG,"",0,1),""))</f>
        <v/>
      </c>
      <c r="Y285" s="179" t="str">
        <f>IF($C285="","",IF(_xlfn.XLOOKUP($B285,Event_and_Consequence!$CL:$CL,Event_and_Consequence!AH:AH,"",0,1)&lt;&gt;"",_xlfn.XLOOKUP($B285,Event_and_Consequence!$CL:$CL,Event_and_Consequence!AH:AH,"",0,1),""))</f>
        <v/>
      </c>
      <c r="Z285" s="179" t="str">
        <f>IF($C285="","",IF(_xlfn.XLOOKUP($B285,Event_and_Consequence!$CL:$CL,Event_and_Consequence!AI:AI,"",0,1)&lt;&gt;"",_xlfn.XLOOKUP($B285,Event_and_Consequence!$CL:$CL,Event_and_Consequence!AI:AI,"",0,1),""))</f>
        <v/>
      </c>
      <c r="AA285" s="179" t="str">
        <f>IF($C285="","",IF(_xlfn.XLOOKUP($B285,Event_and_Consequence!$CL:$CL,Event_and_Consequence!AJ:AJ,"",0,1)&lt;&gt;"",_xlfn.XLOOKUP($B285,Event_and_Consequence!$CL:$CL,Event_and_Consequence!AJ:AJ,"",0,1),""))</f>
        <v/>
      </c>
      <c r="AB285" s="184"/>
    </row>
    <row r="286" spans="1:28" s="176" customFormat="1" ht="12" x14ac:dyDescent="0.25">
      <c r="A286" s="188"/>
      <c r="B286" s="188">
        <v>284</v>
      </c>
      <c r="C286" s="178" t="str">
        <f>_xlfn.XLOOKUP($B286,Event_and_Consequence!$CL:$CL,Event_and_Consequence!B:B,"",0,1)</f>
        <v/>
      </c>
      <c r="D286" s="179" t="str">
        <f>IF($C286="","",_xlfn.XLOOKUP(C286,Facility_Information!B:B,Facility_Information!O:O,,0,1))</f>
        <v/>
      </c>
      <c r="E286" s="180" t="str">
        <f>IF($C286="","",_xlfn.XLOOKUP($B286,Event_and_Consequence!$CL:$CL,Event_and_Consequence!G:G,"",0,1))</f>
        <v/>
      </c>
      <c r="F286" s="181" t="str">
        <f>IF($C286="","",_xlfn.XLOOKUP($B286,Event_and_Consequence!$CL:$CL,Event_and_Consequence!H:H,"",0,1))</f>
        <v/>
      </c>
      <c r="G286" s="184"/>
      <c r="H286" s="184"/>
      <c r="I286" s="184"/>
      <c r="J286" s="179" t="str">
        <f>IF($C286="","",_xlfn.XLOOKUP($B286,Event_and_Consequence!$CL:$CL,Event_and_Consequence!I:I,"",0,1))</f>
        <v/>
      </c>
      <c r="K286" s="184"/>
      <c r="L286" s="179" t="str">
        <f>IF($C286="","",IF(_xlfn.XLOOKUP($B286,Event_and_Consequence!$CL:$CL,Event_and_Consequence!Y:Y,"",0,1)&lt;&gt;"",_xlfn.XLOOKUP($B286,Event_and_Consequence!$CL:$CL,Event_and_Consequence!Y:Y,"",0,1),""))</f>
        <v/>
      </c>
      <c r="M286" s="179" t="str">
        <f>IF($C286="","",IF(_xlfn.XLOOKUP($B286,Event_and_Consequence!$CL:$CL,Event_and_Consequence!Z:Z,"",0,1)&lt;&gt;"",_xlfn.XLOOKUP($B286,Event_and_Consequence!$CL:$CL,Event_and_Consequence!Z:Z,"",0,1),""))</f>
        <v/>
      </c>
      <c r="N286" s="179" t="str">
        <f>IF($C286="","",IF(_xlfn.XLOOKUP($B286,Event_and_Consequence!$CL:$CL,Event_and_Consequence!AA:AA,"",0,1)&lt;&gt;"",_xlfn.XLOOKUP($B286,Event_and_Consequence!$CL:$CL,Event_and_Consequence!AA:AA,"",0,1),""))</f>
        <v/>
      </c>
      <c r="O286" s="179" t="str">
        <f>IF($C286="","",IF(_xlfn.XLOOKUP($B286,Event_and_Consequence!$CL:$CL,Event_and_Consequence!AB:AB,"",0,1)&lt;&gt;"",_xlfn.XLOOKUP($B286,Event_and_Consequence!$CL:$CL,Event_and_Consequence!AB:AB,"",0,1),""))</f>
        <v/>
      </c>
      <c r="P286" s="184"/>
      <c r="Q286" s="184"/>
      <c r="R286" s="179" t="str">
        <f>IF($C286="","",IF(_xlfn.XLOOKUP($B286,Event_and_Consequence!$CL:$CL,Event_and_Consequence!AC:AC,"",0,1)&lt;&gt;"",_xlfn.XLOOKUP($B286,Event_and_Consequence!$CL:$CL,Event_and_Consequence!AC:AC,"",0,1),""))</f>
        <v/>
      </c>
      <c r="S286" s="179" t="str">
        <f>IF($C286="","",IF(_xlfn.XLOOKUP($B286,Event_and_Consequence!$CL:$CL,Event_and_Consequence!AD:AD,"",0,1)&lt;&gt;"",_xlfn.XLOOKUP($B286,Event_and_Consequence!$CL:$CL,Event_and_Consequence!AD:AD,"",0,1),""))</f>
        <v/>
      </c>
      <c r="T286" s="179" t="str">
        <f>IF($C286="","",IF(_xlfn.XLOOKUP($B286,Event_and_Consequence!$CL:$CL,Event_and_Consequence!AE:AE,"",0,1)&lt;&gt;"",_xlfn.XLOOKUP($B286,Event_and_Consequence!$CL:$CL,Event_and_Consequence!AE:AE,"",0,1),""))</f>
        <v/>
      </c>
      <c r="U286" s="179" t="str">
        <f>IF($C286="","",IF(_xlfn.XLOOKUP($B286,Event_and_Consequence!$CL:$CL,Event_and_Consequence!AF:AF,"",0,1)&lt;&gt;"",_xlfn.XLOOKUP($B286,Event_and_Consequence!$CL:$CL,Event_and_Consequence!AF:AF,"",0,1),""))</f>
        <v/>
      </c>
      <c r="V286" s="184"/>
      <c r="W286" s="184"/>
      <c r="X286" s="179" t="str">
        <f>IF($C286="","",IF(_xlfn.XLOOKUP($B286,Event_and_Consequence!$CL:$CL,Event_and_Consequence!AG:AG,"",0,1)&lt;&gt;"",_xlfn.XLOOKUP($B286,Event_and_Consequence!$CL:$CL,Event_and_Consequence!AG:AG,"",0,1),""))</f>
        <v/>
      </c>
      <c r="Y286" s="179" t="str">
        <f>IF($C286="","",IF(_xlfn.XLOOKUP($B286,Event_and_Consequence!$CL:$CL,Event_and_Consequence!AH:AH,"",0,1)&lt;&gt;"",_xlfn.XLOOKUP($B286,Event_and_Consequence!$CL:$CL,Event_and_Consequence!AH:AH,"",0,1),""))</f>
        <v/>
      </c>
      <c r="Z286" s="179" t="str">
        <f>IF($C286="","",IF(_xlfn.XLOOKUP($B286,Event_and_Consequence!$CL:$CL,Event_and_Consequence!AI:AI,"",0,1)&lt;&gt;"",_xlfn.XLOOKUP($B286,Event_and_Consequence!$CL:$CL,Event_and_Consequence!AI:AI,"",0,1),""))</f>
        <v/>
      </c>
      <c r="AA286" s="179" t="str">
        <f>IF($C286="","",IF(_xlfn.XLOOKUP($B286,Event_and_Consequence!$CL:$CL,Event_and_Consequence!AJ:AJ,"",0,1)&lt;&gt;"",_xlfn.XLOOKUP($B286,Event_and_Consequence!$CL:$CL,Event_and_Consequence!AJ:AJ,"",0,1),""))</f>
        <v/>
      </c>
      <c r="AB286" s="184"/>
    </row>
    <row r="287" spans="1:28" s="176" customFormat="1" ht="12" x14ac:dyDescent="0.25">
      <c r="A287" s="188"/>
      <c r="B287" s="188">
        <v>285</v>
      </c>
      <c r="C287" s="178" t="str">
        <f>_xlfn.XLOOKUP($B287,Event_and_Consequence!$CL:$CL,Event_and_Consequence!B:B,"",0,1)</f>
        <v/>
      </c>
      <c r="D287" s="179" t="str">
        <f>IF($C287="","",_xlfn.XLOOKUP(C287,Facility_Information!B:B,Facility_Information!O:O,,0,1))</f>
        <v/>
      </c>
      <c r="E287" s="180" t="str">
        <f>IF($C287="","",_xlfn.XLOOKUP($B287,Event_and_Consequence!$CL:$CL,Event_and_Consequence!G:G,"",0,1))</f>
        <v/>
      </c>
      <c r="F287" s="181" t="str">
        <f>IF($C287="","",_xlfn.XLOOKUP($B287,Event_and_Consequence!$CL:$CL,Event_and_Consequence!H:H,"",0,1))</f>
        <v/>
      </c>
      <c r="G287" s="184"/>
      <c r="H287" s="184"/>
      <c r="I287" s="184"/>
      <c r="J287" s="179" t="str">
        <f>IF($C287="","",_xlfn.XLOOKUP($B287,Event_and_Consequence!$CL:$CL,Event_and_Consequence!I:I,"",0,1))</f>
        <v/>
      </c>
      <c r="K287" s="184"/>
      <c r="L287" s="179" t="str">
        <f>IF($C287="","",IF(_xlfn.XLOOKUP($B287,Event_and_Consequence!$CL:$CL,Event_and_Consequence!Y:Y,"",0,1)&lt;&gt;"",_xlfn.XLOOKUP($B287,Event_and_Consequence!$CL:$CL,Event_and_Consequence!Y:Y,"",0,1),""))</f>
        <v/>
      </c>
      <c r="M287" s="179" t="str">
        <f>IF($C287="","",IF(_xlfn.XLOOKUP($B287,Event_and_Consequence!$CL:$CL,Event_and_Consequence!Z:Z,"",0,1)&lt;&gt;"",_xlfn.XLOOKUP($B287,Event_and_Consequence!$CL:$CL,Event_and_Consequence!Z:Z,"",0,1),""))</f>
        <v/>
      </c>
      <c r="N287" s="179" t="str">
        <f>IF($C287="","",IF(_xlfn.XLOOKUP($B287,Event_and_Consequence!$CL:$CL,Event_and_Consequence!AA:AA,"",0,1)&lt;&gt;"",_xlfn.XLOOKUP($B287,Event_and_Consequence!$CL:$CL,Event_and_Consequence!AA:AA,"",0,1),""))</f>
        <v/>
      </c>
      <c r="O287" s="179" t="str">
        <f>IF($C287="","",IF(_xlfn.XLOOKUP($B287,Event_and_Consequence!$CL:$CL,Event_and_Consequence!AB:AB,"",0,1)&lt;&gt;"",_xlfn.XLOOKUP($B287,Event_and_Consequence!$CL:$CL,Event_and_Consequence!AB:AB,"",0,1),""))</f>
        <v/>
      </c>
      <c r="P287" s="184"/>
      <c r="Q287" s="184"/>
      <c r="R287" s="179" t="str">
        <f>IF($C287="","",IF(_xlfn.XLOOKUP($B287,Event_and_Consequence!$CL:$CL,Event_and_Consequence!AC:AC,"",0,1)&lt;&gt;"",_xlfn.XLOOKUP($B287,Event_and_Consequence!$CL:$CL,Event_and_Consequence!AC:AC,"",0,1),""))</f>
        <v/>
      </c>
      <c r="S287" s="179" t="str">
        <f>IF($C287="","",IF(_xlfn.XLOOKUP($B287,Event_and_Consequence!$CL:$CL,Event_and_Consequence!AD:AD,"",0,1)&lt;&gt;"",_xlfn.XLOOKUP($B287,Event_and_Consequence!$CL:$CL,Event_and_Consequence!AD:AD,"",0,1),""))</f>
        <v/>
      </c>
      <c r="T287" s="179" t="str">
        <f>IF($C287="","",IF(_xlfn.XLOOKUP($B287,Event_and_Consequence!$CL:$CL,Event_and_Consequence!AE:AE,"",0,1)&lt;&gt;"",_xlfn.XLOOKUP($B287,Event_and_Consequence!$CL:$CL,Event_and_Consequence!AE:AE,"",0,1),""))</f>
        <v/>
      </c>
      <c r="U287" s="179" t="str">
        <f>IF($C287="","",IF(_xlfn.XLOOKUP($B287,Event_and_Consequence!$CL:$CL,Event_and_Consequence!AF:AF,"",0,1)&lt;&gt;"",_xlfn.XLOOKUP($B287,Event_and_Consequence!$CL:$CL,Event_and_Consequence!AF:AF,"",0,1),""))</f>
        <v/>
      </c>
      <c r="V287" s="184"/>
      <c r="W287" s="184"/>
      <c r="X287" s="179" t="str">
        <f>IF($C287="","",IF(_xlfn.XLOOKUP($B287,Event_and_Consequence!$CL:$CL,Event_and_Consequence!AG:AG,"",0,1)&lt;&gt;"",_xlfn.XLOOKUP($B287,Event_and_Consequence!$CL:$CL,Event_and_Consequence!AG:AG,"",0,1),""))</f>
        <v/>
      </c>
      <c r="Y287" s="179" t="str">
        <f>IF($C287="","",IF(_xlfn.XLOOKUP($B287,Event_and_Consequence!$CL:$CL,Event_and_Consequence!AH:AH,"",0,1)&lt;&gt;"",_xlfn.XLOOKUP($B287,Event_and_Consequence!$CL:$CL,Event_and_Consequence!AH:AH,"",0,1),""))</f>
        <v/>
      </c>
      <c r="Z287" s="179" t="str">
        <f>IF($C287="","",IF(_xlfn.XLOOKUP($B287,Event_and_Consequence!$CL:$CL,Event_and_Consequence!AI:AI,"",0,1)&lt;&gt;"",_xlfn.XLOOKUP($B287,Event_and_Consequence!$CL:$CL,Event_and_Consequence!AI:AI,"",0,1),""))</f>
        <v/>
      </c>
      <c r="AA287" s="179" t="str">
        <f>IF($C287="","",IF(_xlfn.XLOOKUP($B287,Event_and_Consequence!$CL:$CL,Event_and_Consequence!AJ:AJ,"",0,1)&lt;&gt;"",_xlfn.XLOOKUP($B287,Event_and_Consequence!$CL:$CL,Event_and_Consequence!AJ:AJ,"",0,1),""))</f>
        <v/>
      </c>
      <c r="AB287" s="184"/>
    </row>
    <row r="288" spans="1:28" s="176" customFormat="1" ht="12" x14ac:dyDescent="0.25">
      <c r="A288" s="188"/>
      <c r="B288" s="188">
        <v>286</v>
      </c>
      <c r="C288" s="178" t="str">
        <f>_xlfn.XLOOKUP($B288,Event_and_Consequence!$CL:$CL,Event_and_Consequence!B:B,"",0,1)</f>
        <v/>
      </c>
      <c r="D288" s="179" t="str">
        <f>IF($C288="","",_xlfn.XLOOKUP(C288,Facility_Information!B:B,Facility_Information!O:O,,0,1))</f>
        <v/>
      </c>
      <c r="E288" s="180" t="str">
        <f>IF($C288="","",_xlfn.XLOOKUP($B288,Event_and_Consequence!$CL:$CL,Event_and_Consequence!G:G,"",0,1))</f>
        <v/>
      </c>
      <c r="F288" s="181" t="str">
        <f>IF($C288="","",_xlfn.XLOOKUP($B288,Event_and_Consequence!$CL:$CL,Event_and_Consequence!H:H,"",0,1))</f>
        <v/>
      </c>
      <c r="G288" s="184"/>
      <c r="H288" s="184"/>
      <c r="I288" s="184"/>
      <c r="J288" s="179" t="str">
        <f>IF($C288="","",_xlfn.XLOOKUP($B288,Event_and_Consequence!$CL:$CL,Event_and_Consequence!I:I,"",0,1))</f>
        <v/>
      </c>
      <c r="K288" s="184"/>
      <c r="L288" s="179" t="str">
        <f>IF($C288="","",IF(_xlfn.XLOOKUP($B288,Event_and_Consequence!$CL:$CL,Event_and_Consequence!Y:Y,"",0,1)&lt;&gt;"",_xlfn.XLOOKUP($B288,Event_and_Consequence!$CL:$CL,Event_and_Consequence!Y:Y,"",0,1),""))</f>
        <v/>
      </c>
      <c r="M288" s="179" t="str">
        <f>IF($C288="","",IF(_xlfn.XLOOKUP($B288,Event_and_Consequence!$CL:$CL,Event_and_Consequence!Z:Z,"",0,1)&lt;&gt;"",_xlfn.XLOOKUP($B288,Event_and_Consequence!$CL:$CL,Event_and_Consequence!Z:Z,"",0,1),""))</f>
        <v/>
      </c>
      <c r="N288" s="179" t="str">
        <f>IF($C288="","",IF(_xlfn.XLOOKUP($B288,Event_and_Consequence!$CL:$CL,Event_and_Consequence!AA:AA,"",0,1)&lt;&gt;"",_xlfn.XLOOKUP($B288,Event_and_Consequence!$CL:$CL,Event_and_Consequence!AA:AA,"",0,1),""))</f>
        <v/>
      </c>
      <c r="O288" s="179" t="str">
        <f>IF($C288="","",IF(_xlfn.XLOOKUP($B288,Event_and_Consequence!$CL:$CL,Event_and_Consequence!AB:AB,"",0,1)&lt;&gt;"",_xlfn.XLOOKUP($B288,Event_and_Consequence!$CL:$CL,Event_and_Consequence!AB:AB,"",0,1),""))</f>
        <v/>
      </c>
      <c r="P288" s="184"/>
      <c r="Q288" s="184"/>
      <c r="R288" s="179" t="str">
        <f>IF($C288="","",IF(_xlfn.XLOOKUP($B288,Event_and_Consequence!$CL:$CL,Event_and_Consequence!AC:AC,"",0,1)&lt;&gt;"",_xlfn.XLOOKUP($B288,Event_and_Consequence!$CL:$CL,Event_and_Consequence!AC:AC,"",0,1),""))</f>
        <v/>
      </c>
      <c r="S288" s="179" t="str">
        <f>IF($C288="","",IF(_xlfn.XLOOKUP($B288,Event_and_Consequence!$CL:$CL,Event_and_Consequence!AD:AD,"",0,1)&lt;&gt;"",_xlfn.XLOOKUP($B288,Event_and_Consequence!$CL:$CL,Event_and_Consequence!AD:AD,"",0,1),""))</f>
        <v/>
      </c>
      <c r="T288" s="179" t="str">
        <f>IF($C288="","",IF(_xlfn.XLOOKUP($B288,Event_and_Consequence!$CL:$CL,Event_and_Consequence!AE:AE,"",0,1)&lt;&gt;"",_xlfn.XLOOKUP($B288,Event_and_Consequence!$CL:$CL,Event_and_Consequence!AE:AE,"",0,1),""))</f>
        <v/>
      </c>
      <c r="U288" s="179" t="str">
        <f>IF($C288="","",IF(_xlfn.XLOOKUP($B288,Event_and_Consequence!$CL:$CL,Event_and_Consequence!AF:AF,"",0,1)&lt;&gt;"",_xlfn.XLOOKUP($B288,Event_and_Consequence!$CL:$CL,Event_and_Consequence!AF:AF,"",0,1),""))</f>
        <v/>
      </c>
      <c r="V288" s="184"/>
      <c r="W288" s="184"/>
      <c r="X288" s="179" t="str">
        <f>IF($C288="","",IF(_xlfn.XLOOKUP($B288,Event_and_Consequence!$CL:$CL,Event_and_Consequence!AG:AG,"",0,1)&lt;&gt;"",_xlfn.XLOOKUP($B288,Event_and_Consequence!$CL:$CL,Event_and_Consequence!AG:AG,"",0,1),""))</f>
        <v/>
      </c>
      <c r="Y288" s="179" t="str">
        <f>IF($C288="","",IF(_xlfn.XLOOKUP($B288,Event_and_Consequence!$CL:$CL,Event_and_Consequence!AH:AH,"",0,1)&lt;&gt;"",_xlfn.XLOOKUP($B288,Event_and_Consequence!$CL:$CL,Event_and_Consequence!AH:AH,"",0,1),""))</f>
        <v/>
      </c>
      <c r="Z288" s="179" t="str">
        <f>IF($C288="","",IF(_xlfn.XLOOKUP($B288,Event_and_Consequence!$CL:$CL,Event_and_Consequence!AI:AI,"",0,1)&lt;&gt;"",_xlfn.XLOOKUP($B288,Event_and_Consequence!$CL:$CL,Event_and_Consequence!AI:AI,"",0,1),""))</f>
        <v/>
      </c>
      <c r="AA288" s="179" t="str">
        <f>IF($C288="","",IF(_xlfn.XLOOKUP($B288,Event_and_Consequence!$CL:$CL,Event_and_Consequence!AJ:AJ,"",0,1)&lt;&gt;"",_xlfn.XLOOKUP($B288,Event_and_Consequence!$CL:$CL,Event_and_Consequence!AJ:AJ,"",0,1),""))</f>
        <v/>
      </c>
      <c r="AB288" s="184"/>
    </row>
    <row r="289" spans="1:28" s="176" customFormat="1" ht="12" x14ac:dyDescent="0.25">
      <c r="A289" s="188"/>
      <c r="B289" s="188">
        <v>287</v>
      </c>
      <c r="C289" s="178" t="str">
        <f>_xlfn.XLOOKUP($B289,Event_and_Consequence!$CL:$CL,Event_and_Consequence!B:B,"",0,1)</f>
        <v/>
      </c>
      <c r="D289" s="179" t="str">
        <f>IF($C289="","",_xlfn.XLOOKUP(C289,Facility_Information!B:B,Facility_Information!O:O,,0,1))</f>
        <v/>
      </c>
      <c r="E289" s="180" t="str">
        <f>IF($C289="","",_xlfn.XLOOKUP($B289,Event_and_Consequence!$CL:$CL,Event_and_Consequence!G:G,"",0,1))</f>
        <v/>
      </c>
      <c r="F289" s="181" t="str">
        <f>IF($C289="","",_xlfn.XLOOKUP($B289,Event_and_Consequence!$CL:$CL,Event_and_Consequence!H:H,"",0,1))</f>
        <v/>
      </c>
      <c r="G289" s="184"/>
      <c r="H289" s="184"/>
      <c r="I289" s="184"/>
      <c r="J289" s="179" t="str">
        <f>IF($C289="","",_xlfn.XLOOKUP($B289,Event_and_Consequence!$CL:$CL,Event_and_Consequence!I:I,"",0,1))</f>
        <v/>
      </c>
      <c r="K289" s="184"/>
      <c r="L289" s="179" t="str">
        <f>IF($C289="","",IF(_xlfn.XLOOKUP($B289,Event_and_Consequence!$CL:$CL,Event_and_Consequence!Y:Y,"",0,1)&lt;&gt;"",_xlfn.XLOOKUP($B289,Event_and_Consequence!$CL:$CL,Event_and_Consequence!Y:Y,"",0,1),""))</f>
        <v/>
      </c>
      <c r="M289" s="179" t="str">
        <f>IF($C289="","",IF(_xlfn.XLOOKUP($B289,Event_and_Consequence!$CL:$CL,Event_and_Consequence!Z:Z,"",0,1)&lt;&gt;"",_xlfn.XLOOKUP($B289,Event_and_Consequence!$CL:$CL,Event_and_Consequence!Z:Z,"",0,1),""))</f>
        <v/>
      </c>
      <c r="N289" s="179" t="str">
        <f>IF($C289="","",IF(_xlfn.XLOOKUP($B289,Event_and_Consequence!$CL:$CL,Event_and_Consequence!AA:AA,"",0,1)&lt;&gt;"",_xlfn.XLOOKUP($B289,Event_and_Consequence!$CL:$CL,Event_and_Consequence!AA:AA,"",0,1),""))</f>
        <v/>
      </c>
      <c r="O289" s="179" t="str">
        <f>IF($C289="","",IF(_xlfn.XLOOKUP($B289,Event_and_Consequence!$CL:$CL,Event_and_Consequence!AB:AB,"",0,1)&lt;&gt;"",_xlfn.XLOOKUP($B289,Event_and_Consequence!$CL:$CL,Event_and_Consequence!AB:AB,"",0,1),""))</f>
        <v/>
      </c>
      <c r="P289" s="184"/>
      <c r="Q289" s="184"/>
      <c r="R289" s="179" t="str">
        <f>IF($C289="","",IF(_xlfn.XLOOKUP($B289,Event_and_Consequence!$CL:$CL,Event_and_Consequence!AC:AC,"",0,1)&lt;&gt;"",_xlfn.XLOOKUP($B289,Event_and_Consequence!$CL:$CL,Event_and_Consequence!AC:AC,"",0,1),""))</f>
        <v/>
      </c>
      <c r="S289" s="179" t="str">
        <f>IF($C289="","",IF(_xlfn.XLOOKUP($B289,Event_and_Consequence!$CL:$CL,Event_and_Consequence!AD:AD,"",0,1)&lt;&gt;"",_xlfn.XLOOKUP($B289,Event_and_Consequence!$CL:$CL,Event_and_Consequence!AD:AD,"",0,1),""))</f>
        <v/>
      </c>
      <c r="T289" s="179" t="str">
        <f>IF($C289="","",IF(_xlfn.XLOOKUP($B289,Event_and_Consequence!$CL:$CL,Event_and_Consequence!AE:AE,"",0,1)&lt;&gt;"",_xlfn.XLOOKUP($B289,Event_and_Consequence!$CL:$CL,Event_and_Consequence!AE:AE,"",0,1),""))</f>
        <v/>
      </c>
      <c r="U289" s="179" t="str">
        <f>IF($C289="","",IF(_xlfn.XLOOKUP($B289,Event_and_Consequence!$CL:$CL,Event_and_Consequence!AF:AF,"",0,1)&lt;&gt;"",_xlfn.XLOOKUP($B289,Event_and_Consequence!$CL:$CL,Event_and_Consequence!AF:AF,"",0,1),""))</f>
        <v/>
      </c>
      <c r="V289" s="184"/>
      <c r="W289" s="184"/>
      <c r="X289" s="179" t="str">
        <f>IF($C289="","",IF(_xlfn.XLOOKUP($B289,Event_and_Consequence!$CL:$CL,Event_and_Consequence!AG:AG,"",0,1)&lt;&gt;"",_xlfn.XLOOKUP($B289,Event_and_Consequence!$CL:$CL,Event_and_Consequence!AG:AG,"",0,1),""))</f>
        <v/>
      </c>
      <c r="Y289" s="179" t="str">
        <f>IF($C289="","",IF(_xlfn.XLOOKUP($B289,Event_and_Consequence!$CL:$CL,Event_and_Consequence!AH:AH,"",0,1)&lt;&gt;"",_xlfn.XLOOKUP($B289,Event_and_Consequence!$CL:$CL,Event_and_Consequence!AH:AH,"",0,1),""))</f>
        <v/>
      </c>
      <c r="Z289" s="179" t="str">
        <f>IF($C289="","",IF(_xlfn.XLOOKUP($B289,Event_and_Consequence!$CL:$CL,Event_and_Consequence!AI:AI,"",0,1)&lt;&gt;"",_xlfn.XLOOKUP($B289,Event_and_Consequence!$CL:$CL,Event_and_Consequence!AI:AI,"",0,1),""))</f>
        <v/>
      </c>
      <c r="AA289" s="179" t="str">
        <f>IF($C289="","",IF(_xlfn.XLOOKUP($B289,Event_and_Consequence!$CL:$CL,Event_and_Consequence!AJ:AJ,"",0,1)&lt;&gt;"",_xlfn.XLOOKUP($B289,Event_and_Consequence!$CL:$CL,Event_and_Consequence!AJ:AJ,"",0,1),""))</f>
        <v/>
      </c>
      <c r="AB289" s="184"/>
    </row>
    <row r="290" spans="1:28" s="176" customFormat="1" ht="12" x14ac:dyDescent="0.25">
      <c r="A290" s="188"/>
      <c r="B290" s="188">
        <v>288</v>
      </c>
      <c r="C290" s="178" t="str">
        <f>_xlfn.XLOOKUP($B290,Event_and_Consequence!$CL:$CL,Event_and_Consequence!B:B,"",0,1)</f>
        <v/>
      </c>
      <c r="D290" s="179" t="str">
        <f>IF($C290="","",_xlfn.XLOOKUP(C290,Facility_Information!B:B,Facility_Information!O:O,,0,1))</f>
        <v/>
      </c>
      <c r="E290" s="180" t="str">
        <f>IF($C290="","",_xlfn.XLOOKUP($B290,Event_and_Consequence!$CL:$CL,Event_and_Consequence!G:G,"",0,1))</f>
        <v/>
      </c>
      <c r="F290" s="181" t="str">
        <f>IF($C290="","",_xlfn.XLOOKUP($B290,Event_and_Consequence!$CL:$CL,Event_and_Consequence!H:H,"",0,1))</f>
        <v/>
      </c>
      <c r="G290" s="184"/>
      <c r="H290" s="184"/>
      <c r="I290" s="184"/>
      <c r="J290" s="179" t="str">
        <f>IF($C290="","",_xlfn.XLOOKUP($B290,Event_and_Consequence!$CL:$CL,Event_and_Consequence!I:I,"",0,1))</f>
        <v/>
      </c>
      <c r="K290" s="184"/>
      <c r="L290" s="179" t="str">
        <f>IF($C290="","",IF(_xlfn.XLOOKUP($B290,Event_and_Consequence!$CL:$CL,Event_and_Consequence!Y:Y,"",0,1)&lt;&gt;"",_xlfn.XLOOKUP($B290,Event_and_Consequence!$CL:$CL,Event_and_Consequence!Y:Y,"",0,1),""))</f>
        <v/>
      </c>
      <c r="M290" s="179" t="str">
        <f>IF($C290="","",IF(_xlfn.XLOOKUP($B290,Event_and_Consequence!$CL:$CL,Event_and_Consequence!Z:Z,"",0,1)&lt;&gt;"",_xlfn.XLOOKUP($B290,Event_and_Consequence!$CL:$CL,Event_and_Consequence!Z:Z,"",0,1),""))</f>
        <v/>
      </c>
      <c r="N290" s="179" t="str">
        <f>IF($C290="","",IF(_xlfn.XLOOKUP($B290,Event_and_Consequence!$CL:$CL,Event_and_Consequence!AA:AA,"",0,1)&lt;&gt;"",_xlfn.XLOOKUP($B290,Event_and_Consequence!$CL:$CL,Event_and_Consequence!AA:AA,"",0,1),""))</f>
        <v/>
      </c>
      <c r="O290" s="179" t="str">
        <f>IF($C290="","",IF(_xlfn.XLOOKUP($B290,Event_and_Consequence!$CL:$CL,Event_and_Consequence!AB:AB,"",0,1)&lt;&gt;"",_xlfn.XLOOKUP($B290,Event_and_Consequence!$CL:$CL,Event_and_Consequence!AB:AB,"",0,1),""))</f>
        <v/>
      </c>
      <c r="P290" s="184"/>
      <c r="Q290" s="184"/>
      <c r="R290" s="179" t="str">
        <f>IF($C290="","",IF(_xlfn.XLOOKUP($B290,Event_and_Consequence!$CL:$CL,Event_and_Consequence!AC:AC,"",0,1)&lt;&gt;"",_xlfn.XLOOKUP($B290,Event_and_Consequence!$CL:$CL,Event_and_Consequence!AC:AC,"",0,1),""))</f>
        <v/>
      </c>
      <c r="S290" s="179" t="str">
        <f>IF($C290="","",IF(_xlfn.XLOOKUP($B290,Event_and_Consequence!$CL:$CL,Event_and_Consequence!AD:AD,"",0,1)&lt;&gt;"",_xlfn.XLOOKUP($B290,Event_and_Consequence!$CL:$CL,Event_and_Consequence!AD:AD,"",0,1),""))</f>
        <v/>
      </c>
      <c r="T290" s="179" t="str">
        <f>IF($C290="","",IF(_xlfn.XLOOKUP($B290,Event_and_Consequence!$CL:$CL,Event_and_Consequence!AE:AE,"",0,1)&lt;&gt;"",_xlfn.XLOOKUP($B290,Event_and_Consequence!$CL:$CL,Event_and_Consequence!AE:AE,"",0,1),""))</f>
        <v/>
      </c>
      <c r="U290" s="179" t="str">
        <f>IF($C290="","",IF(_xlfn.XLOOKUP($B290,Event_and_Consequence!$CL:$CL,Event_and_Consequence!AF:AF,"",0,1)&lt;&gt;"",_xlfn.XLOOKUP($B290,Event_and_Consequence!$CL:$CL,Event_and_Consequence!AF:AF,"",0,1),""))</f>
        <v/>
      </c>
      <c r="V290" s="184"/>
      <c r="W290" s="184"/>
      <c r="X290" s="179" t="str">
        <f>IF($C290="","",IF(_xlfn.XLOOKUP($B290,Event_and_Consequence!$CL:$CL,Event_and_Consequence!AG:AG,"",0,1)&lt;&gt;"",_xlfn.XLOOKUP($B290,Event_and_Consequence!$CL:$CL,Event_and_Consequence!AG:AG,"",0,1),""))</f>
        <v/>
      </c>
      <c r="Y290" s="179" t="str">
        <f>IF($C290="","",IF(_xlfn.XLOOKUP($B290,Event_and_Consequence!$CL:$CL,Event_and_Consequence!AH:AH,"",0,1)&lt;&gt;"",_xlfn.XLOOKUP($B290,Event_and_Consequence!$CL:$CL,Event_and_Consequence!AH:AH,"",0,1),""))</f>
        <v/>
      </c>
      <c r="Z290" s="179" t="str">
        <f>IF($C290="","",IF(_xlfn.XLOOKUP($B290,Event_and_Consequence!$CL:$CL,Event_and_Consequence!AI:AI,"",0,1)&lt;&gt;"",_xlfn.XLOOKUP($B290,Event_and_Consequence!$CL:$CL,Event_and_Consequence!AI:AI,"",0,1),""))</f>
        <v/>
      </c>
      <c r="AA290" s="179" t="str">
        <f>IF($C290="","",IF(_xlfn.XLOOKUP($B290,Event_and_Consequence!$CL:$CL,Event_and_Consequence!AJ:AJ,"",0,1)&lt;&gt;"",_xlfn.XLOOKUP($B290,Event_and_Consequence!$CL:$CL,Event_and_Consequence!AJ:AJ,"",0,1),""))</f>
        <v/>
      </c>
      <c r="AB290" s="184"/>
    </row>
    <row r="291" spans="1:28" s="176" customFormat="1" ht="12" x14ac:dyDescent="0.25">
      <c r="A291" s="188"/>
      <c r="B291" s="188">
        <v>289</v>
      </c>
      <c r="C291" s="178" t="str">
        <f>_xlfn.XLOOKUP($B291,Event_and_Consequence!$CL:$CL,Event_and_Consequence!B:B,"",0,1)</f>
        <v/>
      </c>
      <c r="D291" s="179" t="str">
        <f>IF($C291="","",_xlfn.XLOOKUP(C291,Facility_Information!B:B,Facility_Information!O:O,,0,1))</f>
        <v/>
      </c>
      <c r="E291" s="180" t="str">
        <f>IF($C291="","",_xlfn.XLOOKUP($B291,Event_and_Consequence!$CL:$CL,Event_and_Consequence!G:G,"",0,1))</f>
        <v/>
      </c>
      <c r="F291" s="181" t="str">
        <f>IF($C291="","",_xlfn.XLOOKUP($B291,Event_and_Consequence!$CL:$CL,Event_and_Consequence!H:H,"",0,1))</f>
        <v/>
      </c>
      <c r="G291" s="184"/>
      <c r="H291" s="184"/>
      <c r="I291" s="184"/>
      <c r="J291" s="179" t="str">
        <f>IF($C291="","",_xlfn.XLOOKUP($B291,Event_and_Consequence!$CL:$CL,Event_and_Consequence!I:I,"",0,1))</f>
        <v/>
      </c>
      <c r="K291" s="184"/>
      <c r="L291" s="179" t="str">
        <f>IF($C291="","",IF(_xlfn.XLOOKUP($B291,Event_and_Consequence!$CL:$CL,Event_and_Consequence!Y:Y,"",0,1)&lt;&gt;"",_xlfn.XLOOKUP($B291,Event_and_Consequence!$CL:$CL,Event_and_Consequence!Y:Y,"",0,1),""))</f>
        <v/>
      </c>
      <c r="M291" s="179" t="str">
        <f>IF($C291="","",IF(_xlfn.XLOOKUP($B291,Event_and_Consequence!$CL:$CL,Event_and_Consequence!Z:Z,"",0,1)&lt;&gt;"",_xlfn.XLOOKUP($B291,Event_and_Consequence!$CL:$CL,Event_and_Consequence!Z:Z,"",0,1),""))</f>
        <v/>
      </c>
      <c r="N291" s="179" t="str">
        <f>IF($C291="","",IF(_xlfn.XLOOKUP($B291,Event_and_Consequence!$CL:$CL,Event_and_Consequence!AA:AA,"",0,1)&lt;&gt;"",_xlfn.XLOOKUP($B291,Event_and_Consequence!$CL:$CL,Event_and_Consequence!AA:AA,"",0,1),""))</f>
        <v/>
      </c>
      <c r="O291" s="179" t="str">
        <f>IF($C291="","",IF(_xlfn.XLOOKUP($B291,Event_and_Consequence!$CL:$CL,Event_and_Consequence!AB:AB,"",0,1)&lt;&gt;"",_xlfn.XLOOKUP($B291,Event_and_Consequence!$CL:$CL,Event_and_Consequence!AB:AB,"",0,1),""))</f>
        <v/>
      </c>
      <c r="P291" s="184"/>
      <c r="Q291" s="184"/>
      <c r="R291" s="179" t="str">
        <f>IF($C291="","",IF(_xlfn.XLOOKUP($B291,Event_and_Consequence!$CL:$CL,Event_and_Consequence!AC:AC,"",0,1)&lt;&gt;"",_xlfn.XLOOKUP($B291,Event_and_Consequence!$CL:$CL,Event_and_Consequence!AC:AC,"",0,1),""))</f>
        <v/>
      </c>
      <c r="S291" s="179" t="str">
        <f>IF($C291="","",IF(_xlfn.XLOOKUP($B291,Event_and_Consequence!$CL:$CL,Event_and_Consequence!AD:AD,"",0,1)&lt;&gt;"",_xlfn.XLOOKUP($B291,Event_and_Consequence!$CL:$CL,Event_and_Consequence!AD:AD,"",0,1),""))</f>
        <v/>
      </c>
      <c r="T291" s="179" t="str">
        <f>IF($C291="","",IF(_xlfn.XLOOKUP($B291,Event_and_Consequence!$CL:$CL,Event_and_Consequence!AE:AE,"",0,1)&lt;&gt;"",_xlfn.XLOOKUP($B291,Event_and_Consequence!$CL:$CL,Event_and_Consequence!AE:AE,"",0,1),""))</f>
        <v/>
      </c>
      <c r="U291" s="179" t="str">
        <f>IF($C291="","",IF(_xlfn.XLOOKUP($B291,Event_and_Consequence!$CL:$CL,Event_and_Consequence!AF:AF,"",0,1)&lt;&gt;"",_xlfn.XLOOKUP($B291,Event_and_Consequence!$CL:$CL,Event_and_Consequence!AF:AF,"",0,1),""))</f>
        <v/>
      </c>
      <c r="V291" s="184"/>
      <c r="W291" s="184"/>
      <c r="X291" s="179" t="str">
        <f>IF($C291="","",IF(_xlfn.XLOOKUP($B291,Event_and_Consequence!$CL:$CL,Event_and_Consequence!AG:AG,"",0,1)&lt;&gt;"",_xlfn.XLOOKUP($B291,Event_and_Consequence!$CL:$CL,Event_and_Consequence!AG:AG,"",0,1),""))</f>
        <v/>
      </c>
      <c r="Y291" s="179" t="str">
        <f>IF($C291="","",IF(_xlfn.XLOOKUP($B291,Event_and_Consequence!$CL:$CL,Event_and_Consequence!AH:AH,"",0,1)&lt;&gt;"",_xlfn.XLOOKUP($B291,Event_and_Consequence!$CL:$CL,Event_and_Consequence!AH:AH,"",0,1),""))</f>
        <v/>
      </c>
      <c r="Z291" s="179" t="str">
        <f>IF($C291="","",IF(_xlfn.XLOOKUP($B291,Event_and_Consequence!$CL:$CL,Event_and_Consequence!AI:AI,"",0,1)&lt;&gt;"",_xlfn.XLOOKUP($B291,Event_and_Consequence!$CL:$CL,Event_and_Consequence!AI:AI,"",0,1),""))</f>
        <v/>
      </c>
      <c r="AA291" s="179" t="str">
        <f>IF($C291="","",IF(_xlfn.XLOOKUP($B291,Event_and_Consequence!$CL:$CL,Event_and_Consequence!AJ:AJ,"",0,1)&lt;&gt;"",_xlfn.XLOOKUP($B291,Event_and_Consequence!$CL:$CL,Event_and_Consequence!AJ:AJ,"",0,1),""))</f>
        <v/>
      </c>
      <c r="AB291" s="184"/>
    </row>
    <row r="292" spans="1:28" s="176" customFormat="1" ht="12" x14ac:dyDescent="0.25">
      <c r="A292" s="188"/>
      <c r="B292" s="188">
        <v>290</v>
      </c>
      <c r="C292" s="178" t="str">
        <f>_xlfn.XLOOKUP($B292,Event_and_Consequence!$CL:$CL,Event_and_Consequence!B:B,"",0,1)</f>
        <v/>
      </c>
      <c r="D292" s="179" t="str">
        <f>IF($C292="","",_xlfn.XLOOKUP(C292,Facility_Information!B:B,Facility_Information!O:O,,0,1))</f>
        <v/>
      </c>
      <c r="E292" s="180" t="str">
        <f>IF($C292="","",_xlfn.XLOOKUP($B292,Event_and_Consequence!$CL:$CL,Event_and_Consequence!G:G,"",0,1))</f>
        <v/>
      </c>
      <c r="F292" s="181" t="str">
        <f>IF($C292="","",_xlfn.XLOOKUP($B292,Event_and_Consequence!$CL:$CL,Event_and_Consequence!H:H,"",0,1))</f>
        <v/>
      </c>
      <c r="G292" s="184"/>
      <c r="H292" s="184"/>
      <c r="I292" s="184"/>
      <c r="J292" s="179" t="str">
        <f>IF($C292="","",_xlfn.XLOOKUP($B292,Event_and_Consequence!$CL:$CL,Event_and_Consequence!I:I,"",0,1))</f>
        <v/>
      </c>
      <c r="K292" s="184"/>
      <c r="L292" s="179" t="str">
        <f>IF($C292="","",IF(_xlfn.XLOOKUP($B292,Event_and_Consequence!$CL:$CL,Event_and_Consequence!Y:Y,"",0,1)&lt;&gt;"",_xlfn.XLOOKUP($B292,Event_and_Consequence!$CL:$CL,Event_and_Consequence!Y:Y,"",0,1),""))</f>
        <v/>
      </c>
      <c r="M292" s="179" t="str">
        <f>IF($C292="","",IF(_xlfn.XLOOKUP($B292,Event_and_Consequence!$CL:$CL,Event_and_Consequence!Z:Z,"",0,1)&lt;&gt;"",_xlfn.XLOOKUP($B292,Event_and_Consequence!$CL:$CL,Event_and_Consequence!Z:Z,"",0,1),""))</f>
        <v/>
      </c>
      <c r="N292" s="179" t="str">
        <f>IF($C292="","",IF(_xlfn.XLOOKUP($B292,Event_and_Consequence!$CL:$CL,Event_and_Consequence!AA:AA,"",0,1)&lt;&gt;"",_xlfn.XLOOKUP($B292,Event_and_Consequence!$CL:$CL,Event_and_Consequence!AA:AA,"",0,1),""))</f>
        <v/>
      </c>
      <c r="O292" s="179" t="str">
        <f>IF($C292="","",IF(_xlfn.XLOOKUP($B292,Event_and_Consequence!$CL:$CL,Event_and_Consequence!AB:AB,"",0,1)&lt;&gt;"",_xlfn.XLOOKUP($B292,Event_and_Consequence!$CL:$CL,Event_and_Consequence!AB:AB,"",0,1),""))</f>
        <v/>
      </c>
      <c r="P292" s="184"/>
      <c r="Q292" s="184"/>
      <c r="R292" s="179" t="str">
        <f>IF($C292="","",IF(_xlfn.XLOOKUP($B292,Event_and_Consequence!$CL:$CL,Event_and_Consequence!AC:AC,"",0,1)&lt;&gt;"",_xlfn.XLOOKUP($B292,Event_and_Consequence!$CL:$CL,Event_and_Consequence!AC:AC,"",0,1),""))</f>
        <v/>
      </c>
      <c r="S292" s="179" t="str">
        <f>IF($C292="","",IF(_xlfn.XLOOKUP($B292,Event_and_Consequence!$CL:$CL,Event_and_Consequence!AD:AD,"",0,1)&lt;&gt;"",_xlfn.XLOOKUP($B292,Event_and_Consequence!$CL:$CL,Event_and_Consequence!AD:AD,"",0,1),""))</f>
        <v/>
      </c>
      <c r="T292" s="179" t="str">
        <f>IF($C292="","",IF(_xlfn.XLOOKUP($B292,Event_and_Consequence!$CL:$CL,Event_and_Consequence!AE:AE,"",0,1)&lt;&gt;"",_xlfn.XLOOKUP($B292,Event_and_Consequence!$CL:$CL,Event_and_Consequence!AE:AE,"",0,1),""))</f>
        <v/>
      </c>
      <c r="U292" s="179" t="str">
        <f>IF($C292="","",IF(_xlfn.XLOOKUP($B292,Event_and_Consequence!$CL:$CL,Event_and_Consequence!AF:AF,"",0,1)&lt;&gt;"",_xlfn.XLOOKUP($B292,Event_and_Consequence!$CL:$CL,Event_and_Consequence!AF:AF,"",0,1),""))</f>
        <v/>
      </c>
      <c r="V292" s="184"/>
      <c r="W292" s="184"/>
      <c r="X292" s="179" t="str">
        <f>IF($C292="","",IF(_xlfn.XLOOKUP($B292,Event_and_Consequence!$CL:$CL,Event_and_Consequence!AG:AG,"",0,1)&lt;&gt;"",_xlfn.XLOOKUP($B292,Event_and_Consequence!$CL:$CL,Event_and_Consequence!AG:AG,"",0,1),""))</f>
        <v/>
      </c>
      <c r="Y292" s="179" t="str">
        <f>IF($C292="","",IF(_xlfn.XLOOKUP($B292,Event_and_Consequence!$CL:$CL,Event_and_Consequence!AH:AH,"",0,1)&lt;&gt;"",_xlfn.XLOOKUP($B292,Event_and_Consequence!$CL:$CL,Event_and_Consequence!AH:AH,"",0,1),""))</f>
        <v/>
      </c>
      <c r="Z292" s="179" t="str">
        <f>IF($C292="","",IF(_xlfn.XLOOKUP($B292,Event_and_Consequence!$CL:$CL,Event_and_Consequence!AI:AI,"",0,1)&lt;&gt;"",_xlfn.XLOOKUP($B292,Event_and_Consequence!$CL:$CL,Event_and_Consequence!AI:AI,"",0,1),""))</f>
        <v/>
      </c>
      <c r="AA292" s="179" t="str">
        <f>IF($C292="","",IF(_xlfn.XLOOKUP($B292,Event_and_Consequence!$CL:$CL,Event_and_Consequence!AJ:AJ,"",0,1)&lt;&gt;"",_xlfn.XLOOKUP($B292,Event_and_Consequence!$CL:$CL,Event_and_Consequence!AJ:AJ,"",0,1),""))</f>
        <v/>
      </c>
      <c r="AB292" s="184"/>
    </row>
    <row r="293" spans="1:28" s="176" customFormat="1" ht="12" x14ac:dyDescent="0.25">
      <c r="A293" s="188"/>
      <c r="B293" s="188">
        <v>291</v>
      </c>
      <c r="C293" s="178" t="str">
        <f>_xlfn.XLOOKUP($B293,Event_and_Consequence!$CL:$CL,Event_and_Consequence!B:B,"",0,1)</f>
        <v/>
      </c>
      <c r="D293" s="179" t="str">
        <f>IF($C293="","",_xlfn.XLOOKUP(C293,Facility_Information!B:B,Facility_Information!O:O,,0,1))</f>
        <v/>
      </c>
      <c r="E293" s="180" t="str">
        <f>IF($C293="","",_xlfn.XLOOKUP($B293,Event_and_Consequence!$CL:$CL,Event_and_Consequence!G:G,"",0,1))</f>
        <v/>
      </c>
      <c r="F293" s="181" t="str">
        <f>IF($C293="","",_xlfn.XLOOKUP($B293,Event_and_Consequence!$CL:$CL,Event_and_Consequence!H:H,"",0,1))</f>
        <v/>
      </c>
      <c r="G293" s="184"/>
      <c r="H293" s="184"/>
      <c r="I293" s="184"/>
      <c r="J293" s="179" t="str">
        <f>IF($C293="","",_xlfn.XLOOKUP($B293,Event_and_Consequence!$CL:$CL,Event_and_Consequence!I:I,"",0,1))</f>
        <v/>
      </c>
      <c r="K293" s="184"/>
      <c r="L293" s="179" t="str">
        <f>IF($C293="","",IF(_xlfn.XLOOKUP($B293,Event_and_Consequence!$CL:$CL,Event_and_Consequence!Y:Y,"",0,1)&lt;&gt;"",_xlfn.XLOOKUP($B293,Event_and_Consequence!$CL:$CL,Event_and_Consequence!Y:Y,"",0,1),""))</f>
        <v/>
      </c>
      <c r="M293" s="179" t="str">
        <f>IF($C293="","",IF(_xlfn.XLOOKUP($B293,Event_and_Consequence!$CL:$CL,Event_and_Consequence!Z:Z,"",0,1)&lt;&gt;"",_xlfn.XLOOKUP($B293,Event_and_Consequence!$CL:$CL,Event_and_Consequence!Z:Z,"",0,1),""))</f>
        <v/>
      </c>
      <c r="N293" s="179" t="str">
        <f>IF($C293="","",IF(_xlfn.XLOOKUP($B293,Event_and_Consequence!$CL:$CL,Event_and_Consequence!AA:AA,"",0,1)&lt;&gt;"",_xlfn.XLOOKUP($B293,Event_and_Consequence!$CL:$CL,Event_and_Consequence!AA:AA,"",0,1),""))</f>
        <v/>
      </c>
      <c r="O293" s="179" t="str">
        <f>IF($C293="","",IF(_xlfn.XLOOKUP($B293,Event_and_Consequence!$CL:$CL,Event_and_Consequence!AB:AB,"",0,1)&lt;&gt;"",_xlfn.XLOOKUP($B293,Event_and_Consequence!$CL:$CL,Event_and_Consequence!AB:AB,"",0,1),""))</f>
        <v/>
      </c>
      <c r="P293" s="184"/>
      <c r="Q293" s="184"/>
      <c r="R293" s="179" t="str">
        <f>IF($C293="","",IF(_xlfn.XLOOKUP($B293,Event_and_Consequence!$CL:$CL,Event_and_Consequence!AC:AC,"",0,1)&lt;&gt;"",_xlfn.XLOOKUP($B293,Event_and_Consequence!$CL:$CL,Event_and_Consequence!AC:AC,"",0,1),""))</f>
        <v/>
      </c>
      <c r="S293" s="179" t="str">
        <f>IF($C293="","",IF(_xlfn.XLOOKUP($B293,Event_and_Consequence!$CL:$CL,Event_and_Consequence!AD:AD,"",0,1)&lt;&gt;"",_xlfn.XLOOKUP($B293,Event_and_Consequence!$CL:$CL,Event_and_Consequence!AD:AD,"",0,1),""))</f>
        <v/>
      </c>
      <c r="T293" s="179" t="str">
        <f>IF($C293="","",IF(_xlfn.XLOOKUP($B293,Event_and_Consequence!$CL:$CL,Event_and_Consequence!AE:AE,"",0,1)&lt;&gt;"",_xlfn.XLOOKUP($B293,Event_and_Consequence!$CL:$CL,Event_and_Consequence!AE:AE,"",0,1),""))</f>
        <v/>
      </c>
      <c r="U293" s="179" t="str">
        <f>IF($C293="","",IF(_xlfn.XLOOKUP($B293,Event_and_Consequence!$CL:$CL,Event_and_Consequence!AF:AF,"",0,1)&lt;&gt;"",_xlfn.XLOOKUP($B293,Event_and_Consequence!$CL:$CL,Event_and_Consequence!AF:AF,"",0,1),""))</f>
        <v/>
      </c>
      <c r="V293" s="184"/>
      <c r="W293" s="184"/>
      <c r="X293" s="179" t="str">
        <f>IF($C293="","",IF(_xlfn.XLOOKUP($B293,Event_and_Consequence!$CL:$CL,Event_and_Consequence!AG:AG,"",0,1)&lt;&gt;"",_xlfn.XLOOKUP($B293,Event_and_Consequence!$CL:$CL,Event_and_Consequence!AG:AG,"",0,1),""))</f>
        <v/>
      </c>
      <c r="Y293" s="179" t="str">
        <f>IF($C293="","",IF(_xlfn.XLOOKUP($B293,Event_and_Consequence!$CL:$CL,Event_and_Consequence!AH:AH,"",0,1)&lt;&gt;"",_xlfn.XLOOKUP($B293,Event_and_Consequence!$CL:$CL,Event_and_Consequence!AH:AH,"",0,1),""))</f>
        <v/>
      </c>
      <c r="Z293" s="179" t="str">
        <f>IF($C293="","",IF(_xlfn.XLOOKUP($B293,Event_and_Consequence!$CL:$CL,Event_and_Consequence!AI:AI,"",0,1)&lt;&gt;"",_xlfn.XLOOKUP($B293,Event_and_Consequence!$CL:$CL,Event_and_Consequence!AI:AI,"",0,1),""))</f>
        <v/>
      </c>
      <c r="AA293" s="179" t="str">
        <f>IF($C293="","",IF(_xlfn.XLOOKUP($B293,Event_and_Consequence!$CL:$CL,Event_and_Consequence!AJ:AJ,"",0,1)&lt;&gt;"",_xlfn.XLOOKUP($B293,Event_and_Consequence!$CL:$CL,Event_and_Consequence!AJ:AJ,"",0,1),""))</f>
        <v/>
      </c>
      <c r="AB293" s="184"/>
    </row>
    <row r="294" spans="1:28" s="176" customFormat="1" ht="12" x14ac:dyDescent="0.25">
      <c r="A294" s="188"/>
      <c r="B294" s="188">
        <v>292</v>
      </c>
      <c r="C294" s="178" t="str">
        <f>_xlfn.XLOOKUP($B294,Event_and_Consequence!$CL:$CL,Event_and_Consequence!B:B,"",0,1)</f>
        <v/>
      </c>
      <c r="D294" s="179" t="str">
        <f>IF($C294="","",_xlfn.XLOOKUP(C294,Facility_Information!B:B,Facility_Information!O:O,,0,1))</f>
        <v/>
      </c>
      <c r="E294" s="180" t="str">
        <f>IF($C294="","",_xlfn.XLOOKUP($B294,Event_and_Consequence!$CL:$CL,Event_and_Consequence!G:G,"",0,1))</f>
        <v/>
      </c>
      <c r="F294" s="181" t="str">
        <f>IF($C294="","",_xlfn.XLOOKUP($B294,Event_and_Consequence!$CL:$CL,Event_and_Consequence!H:H,"",0,1))</f>
        <v/>
      </c>
      <c r="G294" s="184"/>
      <c r="H294" s="184"/>
      <c r="I294" s="184"/>
      <c r="J294" s="179" t="str">
        <f>IF($C294="","",_xlfn.XLOOKUP($B294,Event_and_Consequence!$CL:$CL,Event_and_Consequence!I:I,"",0,1))</f>
        <v/>
      </c>
      <c r="K294" s="184"/>
      <c r="L294" s="179" t="str">
        <f>IF($C294="","",IF(_xlfn.XLOOKUP($B294,Event_and_Consequence!$CL:$CL,Event_and_Consequence!Y:Y,"",0,1)&lt;&gt;"",_xlfn.XLOOKUP($B294,Event_and_Consequence!$CL:$CL,Event_and_Consequence!Y:Y,"",0,1),""))</f>
        <v/>
      </c>
      <c r="M294" s="179" t="str">
        <f>IF($C294="","",IF(_xlfn.XLOOKUP($B294,Event_and_Consequence!$CL:$CL,Event_and_Consequence!Z:Z,"",0,1)&lt;&gt;"",_xlfn.XLOOKUP($B294,Event_and_Consequence!$CL:$CL,Event_and_Consequence!Z:Z,"",0,1),""))</f>
        <v/>
      </c>
      <c r="N294" s="179" t="str">
        <f>IF($C294="","",IF(_xlfn.XLOOKUP($B294,Event_and_Consequence!$CL:$CL,Event_and_Consequence!AA:AA,"",0,1)&lt;&gt;"",_xlfn.XLOOKUP($B294,Event_and_Consequence!$CL:$CL,Event_and_Consequence!AA:AA,"",0,1),""))</f>
        <v/>
      </c>
      <c r="O294" s="179" t="str">
        <f>IF($C294="","",IF(_xlfn.XLOOKUP($B294,Event_and_Consequence!$CL:$CL,Event_and_Consequence!AB:AB,"",0,1)&lt;&gt;"",_xlfn.XLOOKUP($B294,Event_and_Consequence!$CL:$CL,Event_and_Consequence!AB:AB,"",0,1),""))</f>
        <v/>
      </c>
      <c r="P294" s="184"/>
      <c r="Q294" s="184"/>
      <c r="R294" s="179" t="str">
        <f>IF($C294="","",IF(_xlfn.XLOOKUP($B294,Event_and_Consequence!$CL:$CL,Event_and_Consequence!AC:AC,"",0,1)&lt;&gt;"",_xlfn.XLOOKUP($B294,Event_and_Consequence!$CL:$CL,Event_and_Consequence!AC:AC,"",0,1),""))</f>
        <v/>
      </c>
      <c r="S294" s="179" t="str">
        <f>IF($C294="","",IF(_xlfn.XLOOKUP($B294,Event_and_Consequence!$CL:$CL,Event_and_Consequence!AD:AD,"",0,1)&lt;&gt;"",_xlfn.XLOOKUP($B294,Event_and_Consequence!$CL:$CL,Event_and_Consequence!AD:AD,"",0,1),""))</f>
        <v/>
      </c>
      <c r="T294" s="179" t="str">
        <f>IF($C294="","",IF(_xlfn.XLOOKUP($B294,Event_and_Consequence!$CL:$CL,Event_and_Consequence!AE:AE,"",0,1)&lt;&gt;"",_xlfn.XLOOKUP($B294,Event_and_Consequence!$CL:$CL,Event_and_Consequence!AE:AE,"",0,1),""))</f>
        <v/>
      </c>
      <c r="U294" s="179" t="str">
        <f>IF($C294="","",IF(_xlfn.XLOOKUP($B294,Event_and_Consequence!$CL:$CL,Event_and_Consequence!AF:AF,"",0,1)&lt;&gt;"",_xlfn.XLOOKUP($B294,Event_and_Consequence!$CL:$CL,Event_and_Consequence!AF:AF,"",0,1),""))</f>
        <v/>
      </c>
      <c r="V294" s="184"/>
      <c r="W294" s="184"/>
      <c r="X294" s="179" t="str">
        <f>IF($C294="","",IF(_xlfn.XLOOKUP($B294,Event_and_Consequence!$CL:$CL,Event_and_Consequence!AG:AG,"",0,1)&lt;&gt;"",_xlfn.XLOOKUP($B294,Event_and_Consequence!$CL:$CL,Event_and_Consequence!AG:AG,"",0,1),""))</f>
        <v/>
      </c>
      <c r="Y294" s="179" t="str">
        <f>IF($C294="","",IF(_xlfn.XLOOKUP($B294,Event_and_Consequence!$CL:$CL,Event_and_Consequence!AH:AH,"",0,1)&lt;&gt;"",_xlfn.XLOOKUP($B294,Event_and_Consequence!$CL:$CL,Event_and_Consequence!AH:AH,"",0,1),""))</f>
        <v/>
      </c>
      <c r="Z294" s="179" t="str">
        <f>IF($C294="","",IF(_xlfn.XLOOKUP($B294,Event_and_Consequence!$CL:$CL,Event_and_Consequence!AI:AI,"",0,1)&lt;&gt;"",_xlfn.XLOOKUP($B294,Event_and_Consequence!$CL:$CL,Event_and_Consequence!AI:AI,"",0,1),""))</f>
        <v/>
      </c>
      <c r="AA294" s="179" t="str">
        <f>IF($C294="","",IF(_xlfn.XLOOKUP($B294,Event_and_Consequence!$CL:$CL,Event_and_Consequence!AJ:AJ,"",0,1)&lt;&gt;"",_xlfn.XLOOKUP($B294,Event_and_Consequence!$CL:$CL,Event_and_Consequence!AJ:AJ,"",0,1),""))</f>
        <v/>
      </c>
      <c r="AB294" s="184"/>
    </row>
    <row r="295" spans="1:28" s="176" customFormat="1" ht="12" x14ac:dyDescent="0.25">
      <c r="A295" s="188"/>
      <c r="B295" s="188">
        <v>293</v>
      </c>
      <c r="C295" s="178" t="str">
        <f>_xlfn.XLOOKUP($B295,Event_and_Consequence!$CL:$CL,Event_and_Consequence!B:B,"",0,1)</f>
        <v/>
      </c>
      <c r="D295" s="179" t="str">
        <f>IF($C295="","",_xlfn.XLOOKUP(C295,Facility_Information!B:B,Facility_Information!O:O,,0,1))</f>
        <v/>
      </c>
      <c r="E295" s="180" t="str">
        <f>IF($C295="","",_xlfn.XLOOKUP($B295,Event_and_Consequence!$CL:$CL,Event_and_Consequence!G:G,"",0,1))</f>
        <v/>
      </c>
      <c r="F295" s="181" t="str">
        <f>IF($C295="","",_xlfn.XLOOKUP($B295,Event_and_Consequence!$CL:$CL,Event_and_Consequence!H:H,"",0,1))</f>
        <v/>
      </c>
      <c r="G295" s="184"/>
      <c r="H295" s="184"/>
      <c r="I295" s="184"/>
      <c r="J295" s="179" t="str">
        <f>IF($C295="","",_xlfn.XLOOKUP($B295,Event_and_Consequence!$CL:$CL,Event_and_Consequence!I:I,"",0,1))</f>
        <v/>
      </c>
      <c r="K295" s="184"/>
      <c r="L295" s="179" t="str">
        <f>IF($C295="","",IF(_xlfn.XLOOKUP($B295,Event_and_Consequence!$CL:$CL,Event_and_Consequence!Y:Y,"",0,1)&lt;&gt;"",_xlfn.XLOOKUP($B295,Event_and_Consequence!$CL:$CL,Event_and_Consequence!Y:Y,"",0,1),""))</f>
        <v/>
      </c>
      <c r="M295" s="179" t="str">
        <f>IF($C295="","",IF(_xlfn.XLOOKUP($B295,Event_and_Consequence!$CL:$CL,Event_and_Consequence!Z:Z,"",0,1)&lt;&gt;"",_xlfn.XLOOKUP($B295,Event_and_Consequence!$CL:$CL,Event_and_Consequence!Z:Z,"",0,1),""))</f>
        <v/>
      </c>
      <c r="N295" s="179" t="str">
        <f>IF($C295="","",IF(_xlfn.XLOOKUP($B295,Event_and_Consequence!$CL:$CL,Event_and_Consequence!AA:AA,"",0,1)&lt;&gt;"",_xlfn.XLOOKUP($B295,Event_and_Consequence!$CL:$CL,Event_and_Consequence!AA:AA,"",0,1),""))</f>
        <v/>
      </c>
      <c r="O295" s="179" t="str">
        <f>IF($C295="","",IF(_xlfn.XLOOKUP($B295,Event_and_Consequence!$CL:$CL,Event_and_Consequence!AB:AB,"",0,1)&lt;&gt;"",_xlfn.XLOOKUP($B295,Event_and_Consequence!$CL:$CL,Event_and_Consequence!AB:AB,"",0,1),""))</f>
        <v/>
      </c>
      <c r="P295" s="184"/>
      <c r="Q295" s="184"/>
      <c r="R295" s="179" t="str">
        <f>IF($C295="","",IF(_xlfn.XLOOKUP($B295,Event_and_Consequence!$CL:$CL,Event_and_Consequence!AC:AC,"",0,1)&lt;&gt;"",_xlfn.XLOOKUP($B295,Event_and_Consequence!$CL:$CL,Event_and_Consequence!AC:AC,"",0,1),""))</f>
        <v/>
      </c>
      <c r="S295" s="179" t="str">
        <f>IF($C295="","",IF(_xlfn.XLOOKUP($B295,Event_and_Consequence!$CL:$CL,Event_and_Consequence!AD:AD,"",0,1)&lt;&gt;"",_xlfn.XLOOKUP($B295,Event_and_Consequence!$CL:$CL,Event_and_Consequence!AD:AD,"",0,1),""))</f>
        <v/>
      </c>
      <c r="T295" s="179" t="str">
        <f>IF($C295="","",IF(_xlfn.XLOOKUP($B295,Event_and_Consequence!$CL:$CL,Event_and_Consequence!AE:AE,"",0,1)&lt;&gt;"",_xlfn.XLOOKUP($B295,Event_and_Consequence!$CL:$CL,Event_and_Consequence!AE:AE,"",0,1),""))</f>
        <v/>
      </c>
      <c r="U295" s="179" t="str">
        <f>IF($C295="","",IF(_xlfn.XLOOKUP($B295,Event_and_Consequence!$CL:$CL,Event_and_Consequence!AF:AF,"",0,1)&lt;&gt;"",_xlfn.XLOOKUP($B295,Event_and_Consequence!$CL:$CL,Event_and_Consequence!AF:AF,"",0,1),""))</f>
        <v/>
      </c>
      <c r="V295" s="184"/>
      <c r="W295" s="184"/>
      <c r="X295" s="179" t="str">
        <f>IF($C295="","",IF(_xlfn.XLOOKUP($B295,Event_and_Consequence!$CL:$CL,Event_and_Consequence!AG:AG,"",0,1)&lt;&gt;"",_xlfn.XLOOKUP($B295,Event_and_Consequence!$CL:$CL,Event_and_Consequence!AG:AG,"",0,1),""))</f>
        <v/>
      </c>
      <c r="Y295" s="179" t="str">
        <f>IF($C295="","",IF(_xlfn.XLOOKUP($B295,Event_and_Consequence!$CL:$CL,Event_and_Consequence!AH:AH,"",0,1)&lt;&gt;"",_xlfn.XLOOKUP($B295,Event_and_Consequence!$CL:$CL,Event_and_Consequence!AH:AH,"",0,1),""))</f>
        <v/>
      </c>
      <c r="Z295" s="179" t="str">
        <f>IF($C295="","",IF(_xlfn.XLOOKUP($B295,Event_and_Consequence!$CL:$CL,Event_and_Consequence!AI:AI,"",0,1)&lt;&gt;"",_xlfn.XLOOKUP($B295,Event_and_Consequence!$CL:$CL,Event_and_Consequence!AI:AI,"",0,1),""))</f>
        <v/>
      </c>
      <c r="AA295" s="179" t="str">
        <f>IF($C295="","",IF(_xlfn.XLOOKUP($B295,Event_and_Consequence!$CL:$CL,Event_and_Consequence!AJ:AJ,"",0,1)&lt;&gt;"",_xlfn.XLOOKUP($B295,Event_and_Consequence!$CL:$CL,Event_and_Consequence!AJ:AJ,"",0,1),""))</f>
        <v/>
      </c>
      <c r="AB295" s="184"/>
    </row>
    <row r="296" spans="1:28" s="176" customFormat="1" ht="12" x14ac:dyDescent="0.25">
      <c r="A296" s="188"/>
      <c r="B296" s="188">
        <v>294</v>
      </c>
      <c r="C296" s="178" t="str">
        <f>_xlfn.XLOOKUP($B296,Event_and_Consequence!$CL:$CL,Event_and_Consequence!B:B,"",0,1)</f>
        <v/>
      </c>
      <c r="D296" s="179" t="str">
        <f>IF($C296="","",_xlfn.XLOOKUP(C296,Facility_Information!B:B,Facility_Information!O:O,,0,1))</f>
        <v/>
      </c>
      <c r="E296" s="180" t="str">
        <f>IF($C296="","",_xlfn.XLOOKUP($B296,Event_and_Consequence!$CL:$CL,Event_and_Consequence!G:G,"",0,1))</f>
        <v/>
      </c>
      <c r="F296" s="181" t="str">
        <f>IF($C296="","",_xlfn.XLOOKUP($B296,Event_and_Consequence!$CL:$CL,Event_and_Consequence!H:H,"",0,1))</f>
        <v/>
      </c>
      <c r="G296" s="184"/>
      <c r="H296" s="184"/>
      <c r="I296" s="184"/>
      <c r="J296" s="179" t="str">
        <f>IF($C296="","",_xlfn.XLOOKUP($B296,Event_and_Consequence!$CL:$CL,Event_and_Consequence!I:I,"",0,1))</f>
        <v/>
      </c>
      <c r="K296" s="184"/>
      <c r="L296" s="179" t="str">
        <f>IF($C296="","",IF(_xlfn.XLOOKUP($B296,Event_and_Consequence!$CL:$CL,Event_and_Consequence!Y:Y,"",0,1)&lt;&gt;"",_xlfn.XLOOKUP($B296,Event_and_Consequence!$CL:$CL,Event_and_Consequence!Y:Y,"",0,1),""))</f>
        <v/>
      </c>
      <c r="M296" s="179" t="str">
        <f>IF($C296="","",IF(_xlfn.XLOOKUP($B296,Event_and_Consequence!$CL:$CL,Event_and_Consequence!Z:Z,"",0,1)&lt;&gt;"",_xlfn.XLOOKUP($B296,Event_and_Consequence!$CL:$CL,Event_and_Consequence!Z:Z,"",0,1),""))</f>
        <v/>
      </c>
      <c r="N296" s="179" t="str">
        <f>IF($C296="","",IF(_xlfn.XLOOKUP($B296,Event_and_Consequence!$CL:$CL,Event_and_Consequence!AA:AA,"",0,1)&lt;&gt;"",_xlfn.XLOOKUP($B296,Event_and_Consequence!$CL:$CL,Event_and_Consequence!AA:AA,"",0,1),""))</f>
        <v/>
      </c>
      <c r="O296" s="179" t="str">
        <f>IF($C296="","",IF(_xlfn.XLOOKUP($B296,Event_and_Consequence!$CL:$CL,Event_and_Consequence!AB:AB,"",0,1)&lt;&gt;"",_xlfn.XLOOKUP($B296,Event_and_Consequence!$CL:$CL,Event_and_Consequence!AB:AB,"",0,1),""))</f>
        <v/>
      </c>
      <c r="P296" s="184"/>
      <c r="Q296" s="184"/>
      <c r="R296" s="179" t="str">
        <f>IF($C296="","",IF(_xlfn.XLOOKUP($B296,Event_and_Consequence!$CL:$CL,Event_and_Consequence!AC:AC,"",0,1)&lt;&gt;"",_xlfn.XLOOKUP($B296,Event_and_Consequence!$CL:$CL,Event_and_Consequence!AC:AC,"",0,1),""))</f>
        <v/>
      </c>
      <c r="S296" s="179" t="str">
        <f>IF($C296="","",IF(_xlfn.XLOOKUP($B296,Event_and_Consequence!$CL:$CL,Event_and_Consequence!AD:AD,"",0,1)&lt;&gt;"",_xlfn.XLOOKUP($B296,Event_and_Consequence!$CL:$CL,Event_and_Consequence!AD:AD,"",0,1),""))</f>
        <v/>
      </c>
      <c r="T296" s="179" t="str">
        <f>IF($C296="","",IF(_xlfn.XLOOKUP($B296,Event_and_Consequence!$CL:$CL,Event_and_Consequence!AE:AE,"",0,1)&lt;&gt;"",_xlfn.XLOOKUP($B296,Event_and_Consequence!$CL:$CL,Event_and_Consequence!AE:AE,"",0,1),""))</f>
        <v/>
      </c>
      <c r="U296" s="179" t="str">
        <f>IF($C296="","",IF(_xlfn.XLOOKUP($B296,Event_and_Consequence!$CL:$CL,Event_and_Consequence!AF:AF,"",0,1)&lt;&gt;"",_xlfn.XLOOKUP($B296,Event_and_Consequence!$CL:$CL,Event_and_Consequence!AF:AF,"",0,1),""))</f>
        <v/>
      </c>
      <c r="V296" s="184"/>
      <c r="W296" s="184"/>
      <c r="X296" s="179" t="str">
        <f>IF($C296="","",IF(_xlfn.XLOOKUP($B296,Event_and_Consequence!$CL:$CL,Event_and_Consequence!AG:AG,"",0,1)&lt;&gt;"",_xlfn.XLOOKUP($B296,Event_and_Consequence!$CL:$CL,Event_and_Consequence!AG:AG,"",0,1),""))</f>
        <v/>
      </c>
      <c r="Y296" s="179" t="str">
        <f>IF($C296="","",IF(_xlfn.XLOOKUP($B296,Event_and_Consequence!$CL:$CL,Event_and_Consequence!AH:AH,"",0,1)&lt;&gt;"",_xlfn.XLOOKUP($B296,Event_and_Consequence!$CL:$CL,Event_and_Consequence!AH:AH,"",0,1),""))</f>
        <v/>
      </c>
      <c r="Z296" s="179" t="str">
        <f>IF($C296="","",IF(_xlfn.XLOOKUP($B296,Event_and_Consequence!$CL:$CL,Event_and_Consequence!AI:AI,"",0,1)&lt;&gt;"",_xlfn.XLOOKUP($B296,Event_and_Consequence!$CL:$CL,Event_and_Consequence!AI:AI,"",0,1),""))</f>
        <v/>
      </c>
      <c r="AA296" s="179" t="str">
        <f>IF($C296="","",IF(_xlfn.XLOOKUP($B296,Event_and_Consequence!$CL:$CL,Event_and_Consequence!AJ:AJ,"",0,1)&lt;&gt;"",_xlfn.XLOOKUP($B296,Event_and_Consequence!$CL:$CL,Event_and_Consequence!AJ:AJ,"",0,1),""))</f>
        <v/>
      </c>
      <c r="AB296" s="184"/>
    </row>
    <row r="297" spans="1:28" s="176" customFormat="1" ht="12" x14ac:dyDescent="0.25">
      <c r="A297" s="188"/>
      <c r="B297" s="188">
        <v>295</v>
      </c>
      <c r="C297" s="178" t="str">
        <f>_xlfn.XLOOKUP($B297,Event_and_Consequence!$CL:$CL,Event_and_Consequence!B:B,"",0,1)</f>
        <v/>
      </c>
      <c r="D297" s="179" t="str">
        <f>IF($C297="","",_xlfn.XLOOKUP(C297,Facility_Information!B:B,Facility_Information!O:O,,0,1))</f>
        <v/>
      </c>
      <c r="E297" s="180" t="str">
        <f>IF($C297="","",_xlfn.XLOOKUP($B297,Event_and_Consequence!$CL:$CL,Event_and_Consequence!G:G,"",0,1))</f>
        <v/>
      </c>
      <c r="F297" s="181" t="str">
        <f>IF($C297="","",_xlfn.XLOOKUP($B297,Event_and_Consequence!$CL:$CL,Event_and_Consequence!H:H,"",0,1))</f>
        <v/>
      </c>
      <c r="G297" s="184"/>
      <c r="H297" s="184"/>
      <c r="I297" s="184"/>
      <c r="J297" s="179" t="str">
        <f>IF($C297="","",_xlfn.XLOOKUP($B297,Event_and_Consequence!$CL:$CL,Event_and_Consequence!I:I,"",0,1))</f>
        <v/>
      </c>
      <c r="K297" s="184"/>
      <c r="L297" s="179" t="str">
        <f>IF($C297="","",IF(_xlfn.XLOOKUP($B297,Event_and_Consequence!$CL:$CL,Event_and_Consequence!Y:Y,"",0,1)&lt;&gt;"",_xlfn.XLOOKUP($B297,Event_and_Consequence!$CL:$CL,Event_and_Consequence!Y:Y,"",0,1),""))</f>
        <v/>
      </c>
      <c r="M297" s="179" t="str">
        <f>IF($C297="","",IF(_xlfn.XLOOKUP($B297,Event_and_Consequence!$CL:$CL,Event_and_Consequence!Z:Z,"",0,1)&lt;&gt;"",_xlfn.XLOOKUP($B297,Event_and_Consequence!$CL:$CL,Event_and_Consequence!Z:Z,"",0,1),""))</f>
        <v/>
      </c>
      <c r="N297" s="179" t="str">
        <f>IF($C297="","",IF(_xlfn.XLOOKUP($B297,Event_and_Consequence!$CL:$CL,Event_and_Consequence!AA:AA,"",0,1)&lt;&gt;"",_xlfn.XLOOKUP($B297,Event_and_Consequence!$CL:$CL,Event_and_Consequence!AA:AA,"",0,1),""))</f>
        <v/>
      </c>
      <c r="O297" s="179" t="str">
        <f>IF($C297="","",IF(_xlfn.XLOOKUP($B297,Event_and_Consequence!$CL:$CL,Event_and_Consequence!AB:AB,"",0,1)&lt;&gt;"",_xlfn.XLOOKUP($B297,Event_and_Consequence!$CL:$CL,Event_and_Consequence!AB:AB,"",0,1),""))</f>
        <v/>
      </c>
      <c r="P297" s="184"/>
      <c r="Q297" s="184"/>
      <c r="R297" s="179" t="str">
        <f>IF($C297="","",IF(_xlfn.XLOOKUP($B297,Event_and_Consequence!$CL:$CL,Event_and_Consequence!AC:AC,"",0,1)&lt;&gt;"",_xlfn.XLOOKUP($B297,Event_and_Consequence!$CL:$CL,Event_and_Consequence!AC:AC,"",0,1),""))</f>
        <v/>
      </c>
      <c r="S297" s="179" t="str">
        <f>IF($C297="","",IF(_xlfn.XLOOKUP($B297,Event_and_Consequence!$CL:$CL,Event_and_Consequence!AD:AD,"",0,1)&lt;&gt;"",_xlfn.XLOOKUP($B297,Event_and_Consequence!$CL:$CL,Event_and_Consequence!AD:AD,"",0,1),""))</f>
        <v/>
      </c>
      <c r="T297" s="179" t="str">
        <f>IF($C297="","",IF(_xlfn.XLOOKUP($B297,Event_and_Consequence!$CL:$CL,Event_and_Consequence!AE:AE,"",0,1)&lt;&gt;"",_xlfn.XLOOKUP($B297,Event_and_Consequence!$CL:$CL,Event_and_Consequence!AE:AE,"",0,1),""))</f>
        <v/>
      </c>
      <c r="U297" s="179" t="str">
        <f>IF($C297="","",IF(_xlfn.XLOOKUP($B297,Event_and_Consequence!$CL:$CL,Event_and_Consequence!AF:AF,"",0,1)&lt;&gt;"",_xlfn.XLOOKUP($B297,Event_and_Consequence!$CL:$CL,Event_and_Consequence!AF:AF,"",0,1),""))</f>
        <v/>
      </c>
      <c r="V297" s="184"/>
      <c r="W297" s="184"/>
      <c r="X297" s="179" t="str">
        <f>IF($C297="","",IF(_xlfn.XLOOKUP($B297,Event_and_Consequence!$CL:$CL,Event_and_Consequence!AG:AG,"",0,1)&lt;&gt;"",_xlfn.XLOOKUP($B297,Event_and_Consequence!$CL:$CL,Event_and_Consequence!AG:AG,"",0,1),""))</f>
        <v/>
      </c>
      <c r="Y297" s="179" t="str">
        <f>IF($C297="","",IF(_xlfn.XLOOKUP($B297,Event_and_Consequence!$CL:$CL,Event_and_Consequence!AH:AH,"",0,1)&lt;&gt;"",_xlfn.XLOOKUP($B297,Event_and_Consequence!$CL:$CL,Event_and_Consequence!AH:AH,"",0,1),""))</f>
        <v/>
      </c>
      <c r="Z297" s="179" t="str">
        <f>IF($C297="","",IF(_xlfn.XLOOKUP($B297,Event_and_Consequence!$CL:$CL,Event_and_Consequence!AI:AI,"",0,1)&lt;&gt;"",_xlfn.XLOOKUP($B297,Event_and_Consequence!$CL:$CL,Event_and_Consequence!AI:AI,"",0,1),""))</f>
        <v/>
      </c>
      <c r="AA297" s="179" t="str">
        <f>IF($C297="","",IF(_xlfn.XLOOKUP($B297,Event_and_Consequence!$CL:$CL,Event_and_Consequence!AJ:AJ,"",0,1)&lt;&gt;"",_xlfn.XLOOKUP($B297,Event_and_Consequence!$CL:$CL,Event_and_Consequence!AJ:AJ,"",0,1),""))</f>
        <v/>
      </c>
      <c r="AB297" s="184"/>
    </row>
    <row r="298" spans="1:28" s="176" customFormat="1" ht="12" x14ac:dyDescent="0.25">
      <c r="A298" s="188"/>
      <c r="B298" s="188">
        <v>296</v>
      </c>
      <c r="C298" s="178" t="str">
        <f>_xlfn.XLOOKUP($B298,Event_and_Consequence!$CL:$CL,Event_and_Consequence!B:B,"",0,1)</f>
        <v/>
      </c>
      <c r="D298" s="179" t="str">
        <f>IF($C298="","",_xlfn.XLOOKUP(C298,Facility_Information!B:B,Facility_Information!O:O,,0,1))</f>
        <v/>
      </c>
      <c r="E298" s="180" t="str">
        <f>IF($C298="","",_xlfn.XLOOKUP($B298,Event_and_Consequence!$CL:$CL,Event_and_Consequence!G:G,"",0,1))</f>
        <v/>
      </c>
      <c r="F298" s="181" t="str">
        <f>IF($C298="","",_xlfn.XLOOKUP($B298,Event_and_Consequence!$CL:$CL,Event_and_Consequence!H:H,"",0,1))</f>
        <v/>
      </c>
      <c r="G298" s="184"/>
      <c r="H298" s="184"/>
      <c r="I298" s="184"/>
      <c r="J298" s="179" t="str">
        <f>IF($C298="","",_xlfn.XLOOKUP($B298,Event_and_Consequence!$CL:$CL,Event_and_Consequence!I:I,"",0,1))</f>
        <v/>
      </c>
      <c r="K298" s="184"/>
      <c r="L298" s="179" t="str">
        <f>IF($C298="","",IF(_xlfn.XLOOKUP($B298,Event_and_Consequence!$CL:$CL,Event_and_Consequence!Y:Y,"",0,1)&lt;&gt;"",_xlfn.XLOOKUP($B298,Event_and_Consequence!$CL:$CL,Event_and_Consequence!Y:Y,"",0,1),""))</f>
        <v/>
      </c>
      <c r="M298" s="179" t="str">
        <f>IF($C298="","",IF(_xlfn.XLOOKUP($B298,Event_and_Consequence!$CL:$CL,Event_and_Consequence!Z:Z,"",0,1)&lt;&gt;"",_xlfn.XLOOKUP($B298,Event_and_Consequence!$CL:$CL,Event_and_Consequence!Z:Z,"",0,1),""))</f>
        <v/>
      </c>
      <c r="N298" s="179" t="str">
        <f>IF($C298="","",IF(_xlfn.XLOOKUP($B298,Event_and_Consequence!$CL:$CL,Event_and_Consequence!AA:AA,"",0,1)&lt;&gt;"",_xlfn.XLOOKUP($B298,Event_and_Consequence!$CL:$CL,Event_and_Consequence!AA:AA,"",0,1),""))</f>
        <v/>
      </c>
      <c r="O298" s="179" t="str">
        <f>IF($C298="","",IF(_xlfn.XLOOKUP($B298,Event_and_Consequence!$CL:$CL,Event_and_Consequence!AB:AB,"",0,1)&lt;&gt;"",_xlfn.XLOOKUP($B298,Event_and_Consequence!$CL:$CL,Event_and_Consequence!AB:AB,"",0,1),""))</f>
        <v/>
      </c>
      <c r="P298" s="184"/>
      <c r="Q298" s="184"/>
      <c r="R298" s="179" t="str">
        <f>IF($C298="","",IF(_xlfn.XLOOKUP($B298,Event_and_Consequence!$CL:$CL,Event_and_Consequence!AC:AC,"",0,1)&lt;&gt;"",_xlfn.XLOOKUP($B298,Event_and_Consequence!$CL:$CL,Event_and_Consequence!AC:AC,"",0,1),""))</f>
        <v/>
      </c>
      <c r="S298" s="179" t="str">
        <f>IF($C298="","",IF(_xlfn.XLOOKUP($B298,Event_and_Consequence!$CL:$CL,Event_and_Consequence!AD:AD,"",0,1)&lt;&gt;"",_xlfn.XLOOKUP($B298,Event_and_Consequence!$CL:$CL,Event_and_Consequence!AD:AD,"",0,1),""))</f>
        <v/>
      </c>
      <c r="T298" s="179" t="str">
        <f>IF($C298="","",IF(_xlfn.XLOOKUP($B298,Event_and_Consequence!$CL:$CL,Event_and_Consequence!AE:AE,"",0,1)&lt;&gt;"",_xlfn.XLOOKUP($B298,Event_and_Consequence!$CL:$CL,Event_and_Consequence!AE:AE,"",0,1),""))</f>
        <v/>
      </c>
      <c r="U298" s="179" t="str">
        <f>IF($C298="","",IF(_xlfn.XLOOKUP($B298,Event_and_Consequence!$CL:$CL,Event_and_Consequence!AF:AF,"",0,1)&lt;&gt;"",_xlfn.XLOOKUP($B298,Event_and_Consequence!$CL:$CL,Event_and_Consequence!AF:AF,"",0,1),""))</f>
        <v/>
      </c>
      <c r="V298" s="184"/>
      <c r="W298" s="184"/>
      <c r="X298" s="179" t="str">
        <f>IF($C298="","",IF(_xlfn.XLOOKUP($B298,Event_and_Consequence!$CL:$CL,Event_and_Consequence!AG:AG,"",0,1)&lt;&gt;"",_xlfn.XLOOKUP($B298,Event_and_Consequence!$CL:$CL,Event_and_Consequence!AG:AG,"",0,1),""))</f>
        <v/>
      </c>
      <c r="Y298" s="179" t="str">
        <f>IF($C298="","",IF(_xlfn.XLOOKUP($B298,Event_and_Consequence!$CL:$CL,Event_and_Consequence!AH:AH,"",0,1)&lt;&gt;"",_xlfn.XLOOKUP($B298,Event_and_Consequence!$CL:$CL,Event_and_Consequence!AH:AH,"",0,1),""))</f>
        <v/>
      </c>
      <c r="Z298" s="179" t="str">
        <f>IF($C298="","",IF(_xlfn.XLOOKUP($B298,Event_and_Consequence!$CL:$CL,Event_and_Consequence!AI:AI,"",0,1)&lt;&gt;"",_xlfn.XLOOKUP($B298,Event_and_Consequence!$CL:$CL,Event_and_Consequence!AI:AI,"",0,1),""))</f>
        <v/>
      </c>
      <c r="AA298" s="179" t="str">
        <f>IF($C298="","",IF(_xlfn.XLOOKUP($B298,Event_and_Consequence!$CL:$CL,Event_and_Consequence!AJ:AJ,"",0,1)&lt;&gt;"",_xlfn.XLOOKUP($B298,Event_and_Consequence!$CL:$CL,Event_and_Consequence!AJ:AJ,"",0,1),""))</f>
        <v/>
      </c>
      <c r="AB298" s="184"/>
    </row>
    <row r="299" spans="1:28" s="176" customFormat="1" ht="12" x14ac:dyDescent="0.25">
      <c r="A299" s="188"/>
      <c r="B299" s="188">
        <v>297</v>
      </c>
      <c r="C299" s="178" t="str">
        <f>_xlfn.XLOOKUP($B299,Event_and_Consequence!$CL:$CL,Event_and_Consequence!B:B,"",0,1)</f>
        <v/>
      </c>
      <c r="D299" s="179" t="str">
        <f>IF($C299="","",_xlfn.XLOOKUP(C299,Facility_Information!B:B,Facility_Information!O:O,,0,1))</f>
        <v/>
      </c>
      <c r="E299" s="180" t="str">
        <f>IF($C299="","",_xlfn.XLOOKUP($B299,Event_and_Consequence!$CL:$CL,Event_and_Consequence!G:G,"",0,1))</f>
        <v/>
      </c>
      <c r="F299" s="181" t="str">
        <f>IF($C299="","",_xlfn.XLOOKUP($B299,Event_and_Consequence!$CL:$CL,Event_and_Consequence!H:H,"",0,1))</f>
        <v/>
      </c>
      <c r="G299" s="184"/>
      <c r="H299" s="184"/>
      <c r="I299" s="184"/>
      <c r="J299" s="179" t="str">
        <f>IF($C299="","",_xlfn.XLOOKUP($B299,Event_and_Consequence!$CL:$CL,Event_and_Consequence!I:I,"",0,1))</f>
        <v/>
      </c>
      <c r="K299" s="184"/>
      <c r="L299" s="179" t="str">
        <f>IF($C299="","",IF(_xlfn.XLOOKUP($B299,Event_and_Consequence!$CL:$CL,Event_and_Consequence!Y:Y,"",0,1)&lt;&gt;"",_xlfn.XLOOKUP($B299,Event_and_Consequence!$CL:$CL,Event_and_Consequence!Y:Y,"",0,1),""))</f>
        <v/>
      </c>
      <c r="M299" s="179" t="str">
        <f>IF($C299="","",IF(_xlfn.XLOOKUP($B299,Event_and_Consequence!$CL:$CL,Event_and_Consequence!Z:Z,"",0,1)&lt;&gt;"",_xlfn.XLOOKUP($B299,Event_and_Consequence!$CL:$CL,Event_and_Consequence!Z:Z,"",0,1),""))</f>
        <v/>
      </c>
      <c r="N299" s="179" t="str">
        <f>IF($C299="","",IF(_xlfn.XLOOKUP($B299,Event_and_Consequence!$CL:$CL,Event_and_Consequence!AA:AA,"",0,1)&lt;&gt;"",_xlfn.XLOOKUP($B299,Event_and_Consequence!$CL:$CL,Event_and_Consequence!AA:AA,"",0,1),""))</f>
        <v/>
      </c>
      <c r="O299" s="179" t="str">
        <f>IF($C299="","",IF(_xlfn.XLOOKUP($B299,Event_and_Consequence!$CL:$CL,Event_and_Consequence!AB:AB,"",0,1)&lt;&gt;"",_xlfn.XLOOKUP($B299,Event_and_Consequence!$CL:$CL,Event_and_Consequence!AB:AB,"",0,1),""))</f>
        <v/>
      </c>
      <c r="P299" s="184"/>
      <c r="Q299" s="184"/>
      <c r="R299" s="179" t="str">
        <f>IF($C299="","",IF(_xlfn.XLOOKUP($B299,Event_and_Consequence!$CL:$CL,Event_and_Consequence!AC:AC,"",0,1)&lt;&gt;"",_xlfn.XLOOKUP($B299,Event_and_Consequence!$CL:$CL,Event_and_Consequence!AC:AC,"",0,1),""))</f>
        <v/>
      </c>
      <c r="S299" s="179" t="str">
        <f>IF($C299="","",IF(_xlfn.XLOOKUP($B299,Event_and_Consequence!$CL:$CL,Event_and_Consequence!AD:AD,"",0,1)&lt;&gt;"",_xlfn.XLOOKUP($B299,Event_and_Consequence!$CL:$CL,Event_and_Consequence!AD:AD,"",0,1),""))</f>
        <v/>
      </c>
      <c r="T299" s="179" t="str">
        <f>IF($C299="","",IF(_xlfn.XLOOKUP($B299,Event_and_Consequence!$CL:$CL,Event_and_Consequence!AE:AE,"",0,1)&lt;&gt;"",_xlfn.XLOOKUP($B299,Event_and_Consequence!$CL:$CL,Event_and_Consequence!AE:AE,"",0,1),""))</f>
        <v/>
      </c>
      <c r="U299" s="179" t="str">
        <f>IF($C299="","",IF(_xlfn.XLOOKUP($B299,Event_and_Consequence!$CL:$CL,Event_and_Consequence!AF:AF,"",0,1)&lt;&gt;"",_xlfn.XLOOKUP($B299,Event_and_Consequence!$CL:$CL,Event_and_Consequence!AF:AF,"",0,1),""))</f>
        <v/>
      </c>
      <c r="V299" s="184"/>
      <c r="W299" s="184"/>
      <c r="X299" s="179" t="str">
        <f>IF($C299="","",IF(_xlfn.XLOOKUP($B299,Event_and_Consequence!$CL:$CL,Event_and_Consequence!AG:AG,"",0,1)&lt;&gt;"",_xlfn.XLOOKUP($B299,Event_and_Consequence!$CL:$CL,Event_and_Consequence!AG:AG,"",0,1),""))</f>
        <v/>
      </c>
      <c r="Y299" s="179" t="str">
        <f>IF($C299="","",IF(_xlfn.XLOOKUP($B299,Event_and_Consequence!$CL:$CL,Event_and_Consequence!AH:AH,"",0,1)&lt;&gt;"",_xlfn.XLOOKUP($B299,Event_and_Consequence!$CL:$CL,Event_and_Consequence!AH:AH,"",0,1),""))</f>
        <v/>
      </c>
      <c r="Z299" s="179" t="str">
        <f>IF($C299="","",IF(_xlfn.XLOOKUP($B299,Event_and_Consequence!$CL:$CL,Event_and_Consequence!AI:AI,"",0,1)&lt;&gt;"",_xlfn.XLOOKUP($B299,Event_and_Consequence!$CL:$CL,Event_and_Consequence!AI:AI,"",0,1),""))</f>
        <v/>
      </c>
      <c r="AA299" s="179" t="str">
        <f>IF($C299="","",IF(_xlfn.XLOOKUP($B299,Event_and_Consequence!$CL:$CL,Event_and_Consequence!AJ:AJ,"",0,1)&lt;&gt;"",_xlfn.XLOOKUP($B299,Event_and_Consequence!$CL:$CL,Event_and_Consequence!AJ:AJ,"",0,1),""))</f>
        <v/>
      </c>
      <c r="AB299" s="184"/>
    </row>
    <row r="300" spans="1:28" s="176" customFormat="1" ht="12" x14ac:dyDescent="0.25">
      <c r="A300" s="188"/>
      <c r="B300" s="188">
        <v>298</v>
      </c>
      <c r="C300" s="178" t="str">
        <f>_xlfn.XLOOKUP($B300,Event_and_Consequence!$CL:$CL,Event_and_Consequence!B:B,"",0,1)</f>
        <v/>
      </c>
      <c r="D300" s="179" t="str">
        <f>IF($C300="","",_xlfn.XLOOKUP(C300,Facility_Information!B:B,Facility_Information!O:O,,0,1))</f>
        <v/>
      </c>
      <c r="E300" s="180" t="str">
        <f>IF($C300="","",_xlfn.XLOOKUP($B300,Event_and_Consequence!$CL:$CL,Event_and_Consequence!G:G,"",0,1))</f>
        <v/>
      </c>
      <c r="F300" s="181" t="str">
        <f>IF($C300="","",_xlfn.XLOOKUP($B300,Event_and_Consequence!$CL:$CL,Event_and_Consequence!H:H,"",0,1))</f>
        <v/>
      </c>
      <c r="G300" s="184"/>
      <c r="H300" s="184"/>
      <c r="I300" s="184"/>
      <c r="J300" s="179" t="str">
        <f>IF($C300="","",_xlfn.XLOOKUP($B300,Event_and_Consequence!$CL:$CL,Event_and_Consequence!I:I,"",0,1))</f>
        <v/>
      </c>
      <c r="K300" s="184"/>
      <c r="L300" s="179" t="str">
        <f>IF($C300="","",IF(_xlfn.XLOOKUP($B300,Event_and_Consequence!$CL:$CL,Event_and_Consequence!Y:Y,"",0,1)&lt;&gt;"",_xlfn.XLOOKUP($B300,Event_and_Consequence!$CL:$CL,Event_and_Consequence!Y:Y,"",0,1),""))</f>
        <v/>
      </c>
      <c r="M300" s="179" t="str">
        <f>IF($C300="","",IF(_xlfn.XLOOKUP($B300,Event_and_Consequence!$CL:$CL,Event_and_Consequence!Z:Z,"",0,1)&lt;&gt;"",_xlfn.XLOOKUP($B300,Event_and_Consequence!$CL:$CL,Event_and_Consequence!Z:Z,"",0,1),""))</f>
        <v/>
      </c>
      <c r="N300" s="179" t="str">
        <f>IF($C300="","",IF(_xlfn.XLOOKUP($B300,Event_and_Consequence!$CL:$CL,Event_and_Consequence!AA:AA,"",0,1)&lt;&gt;"",_xlfn.XLOOKUP($B300,Event_and_Consequence!$CL:$CL,Event_and_Consequence!AA:AA,"",0,1),""))</f>
        <v/>
      </c>
      <c r="O300" s="179" t="str">
        <f>IF($C300="","",IF(_xlfn.XLOOKUP($B300,Event_and_Consequence!$CL:$CL,Event_and_Consequence!AB:AB,"",0,1)&lt;&gt;"",_xlfn.XLOOKUP($B300,Event_and_Consequence!$CL:$CL,Event_and_Consequence!AB:AB,"",0,1),""))</f>
        <v/>
      </c>
      <c r="P300" s="184"/>
      <c r="Q300" s="184"/>
      <c r="R300" s="179" t="str">
        <f>IF($C300="","",IF(_xlfn.XLOOKUP($B300,Event_and_Consequence!$CL:$CL,Event_and_Consequence!AC:AC,"",0,1)&lt;&gt;"",_xlfn.XLOOKUP($B300,Event_and_Consequence!$CL:$CL,Event_and_Consequence!AC:AC,"",0,1),""))</f>
        <v/>
      </c>
      <c r="S300" s="179" t="str">
        <f>IF($C300="","",IF(_xlfn.XLOOKUP($B300,Event_and_Consequence!$CL:$CL,Event_and_Consequence!AD:AD,"",0,1)&lt;&gt;"",_xlfn.XLOOKUP($B300,Event_and_Consequence!$CL:$CL,Event_and_Consequence!AD:AD,"",0,1),""))</f>
        <v/>
      </c>
      <c r="T300" s="179" t="str">
        <f>IF($C300="","",IF(_xlfn.XLOOKUP($B300,Event_and_Consequence!$CL:$CL,Event_and_Consequence!AE:AE,"",0,1)&lt;&gt;"",_xlfn.XLOOKUP($B300,Event_and_Consequence!$CL:$CL,Event_and_Consequence!AE:AE,"",0,1),""))</f>
        <v/>
      </c>
      <c r="U300" s="179" t="str">
        <f>IF($C300="","",IF(_xlfn.XLOOKUP($B300,Event_and_Consequence!$CL:$CL,Event_and_Consequence!AF:AF,"",0,1)&lt;&gt;"",_xlfn.XLOOKUP($B300,Event_and_Consequence!$CL:$CL,Event_and_Consequence!AF:AF,"",0,1),""))</f>
        <v/>
      </c>
      <c r="V300" s="184"/>
      <c r="W300" s="184"/>
      <c r="X300" s="179" t="str">
        <f>IF($C300="","",IF(_xlfn.XLOOKUP($B300,Event_and_Consequence!$CL:$CL,Event_and_Consequence!AG:AG,"",0,1)&lt;&gt;"",_xlfn.XLOOKUP($B300,Event_and_Consequence!$CL:$CL,Event_and_Consequence!AG:AG,"",0,1),""))</f>
        <v/>
      </c>
      <c r="Y300" s="179" t="str">
        <f>IF($C300="","",IF(_xlfn.XLOOKUP($B300,Event_and_Consequence!$CL:$CL,Event_and_Consequence!AH:AH,"",0,1)&lt;&gt;"",_xlfn.XLOOKUP($B300,Event_and_Consequence!$CL:$CL,Event_and_Consequence!AH:AH,"",0,1),""))</f>
        <v/>
      </c>
      <c r="Z300" s="179" t="str">
        <f>IF($C300="","",IF(_xlfn.XLOOKUP($B300,Event_and_Consequence!$CL:$CL,Event_and_Consequence!AI:AI,"",0,1)&lt;&gt;"",_xlfn.XLOOKUP($B300,Event_and_Consequence!$CL:$CL,Event_and_Consequence!AI:AI,"",0,1),""))</f>
        <v/>
      </c>
      <c r="AA300" s="179" t="str">
        <f>IF($C300="","",IF(_xlfn.XLOOKUP($B300,Event_and_Consequence!$CL:$CL,Event_and_Consequence!AJ:AJ,"",0,1)&lt;&gt;"",_xlfn.XLOOKUP($B300,Event_and_Consequence!$CL:$CL,Event_and_Consequence!AJ:AJ,"",0,1),""))</f>
        <v/>
      </c>
      <c r="AB300" s="184"/>
    </row>
    <row r="301" spans="1:28" s="176" customFormat="1" ht="12" x14ac:dyDescent="0.25">
      <c r="A301" s="188"/>
      <c r="B301" s="188">
        <v>299</v>
      </c>
      <c r="C301" s="178" t="str">
        <f>_xlfn.XLOOKUP($B301,Event_and_Consequence!$CL:$CL,Event_and_Consequence!B:B,"",0,1)</f>
        <v/>
      </c>
      <c r="D301" s="179" t="str">
        <f>IF($C301="","",_xlfn.XLOOKUP(C301,Facility_Information!B:B,Facility_Information!O:O,,0,1))</f>
        <v/>
      </c>
      <c r="E301" s="180" t="str">
        <f>IF($C301="","",_xlfn.XLOOKUP($B301,Event_and_Consequence!$CL:$CL,Event_and_Consequence!G:G,"",0,1))</f>
        <v/>
      </c>
      <c r="F301" s="181" t="str">
        <f>IF($C301="","",_xlfn.XLOOKUP($B301,Event_and_Consequence!$CL:$CL,Event_and_Consequence!H:H,"",0,1))</f>
        <v/>
      </c>
      <c r="G301" s="184"/>
      <c r="H301" s="184"/>
      <c r="I301" s="184"/>
      <c r="J301" s="179" t="str">
        <f>IF($C301="","",_xlfn.XLOOKUP($B301,Event_and_Consequence!$CL:$CL,Event_and_Consequence!I:I,"",0,1))</f>
        <v/>
      </c>
      <c r="K301" s="184"/>
      <c r="L301" s="179" t="str">
        <f>IF($C301="","",IF(_xlfn.XLOOKUP($B301,Event_and_Consequence!$CL:$CL,Event_and_Consequence!Y:Y,"",0,1)&lt;&gt;"",_xlfn.XLOOKUP($B301,Event_and_Consequence!$CL:$CL,Event_and_Consequence!Y:Y,"",0,1),""))</f>
        <v/>
      </c>
      <c r="M301" s="179" t="str">
        <f>IF($C301="","",IF(_xlfn.XLOOKUP($B301,Event_and_Consequence!$CL:$CL,Event_and_Consequence!Z:Z,"",0,1)&lt;&gt;"",_xlfn.XLOOKUP($B301,Event_and_Consequence!$CL:$CL,Event_and_Consequence!Z:Z,"",0,1),""))</f>
        <v/>
      </c>
      <c r="N301" s="179" t="str">
        <f>IF($C301="","",IF(_xlfn.XLOOKUP($B301,Event_and_Consequence!$CL:$CL,Event_and_Consequence!AA:AA,"",0,1)&lt;&gt;"",_xlfn.XLOOKUP($B301,Event_and_Consequence!$CL:$CL,Event_and_Consequence!AA:AA,"",0,1),""))</f>
        <v/>
      </c>
      <c r="O301" s="179" t="str">
        <f>IF($C301="","",IF(_xlfn.XLOOKUP($B301,Event_and_Consequence!$CL:$CL,Event_and_Consequence!AB:AB,"",0,1)&lt;&gt;"",_xlfn.XLOOKUP($B301,Event_and_Consequence!$CL:$CL,Event_and_Consequence!AB:AB,"",0,1),""))</f>
        <v/>
      </c>
      <c r="P301" s="184"/>
      <c r="Q301" s="184"/>
      <c r="R301" s="179" t="str">
        <f>IF($C301="","",IF(_xlfn.XLOOKUP($B301,Event_and_Consequence!$CL:$CL,Event_and_Consequence!AC:AC,"",0,1)&lt;&gt;"",_xlfn.XLOOKUP($B301,Event_and_Consequence!$CL:$CL,Event_and_Consequence!AC:AC,"",0,1),""))</f>
        <v/>
      </c>
      <c r="S301" s="179" t="str">
        <f>IF($C301="","",IF(_xlfn.XLOOKUP($B301,Event_and_Consequence!$CL:$CL,Event_and_Consequence!AD:AD,"",0,1)&lt;&gt;"",_xlfn.XLOOKUP($B301,Event_and_Consequence!$CL:$CL,Event_and_Consequence!AD:AD,"",0,1),""))</f>
        <v/>
      </c>
      <c r="T301" s="179" t="str">
        <f>IF($C301="","",IF(_xlfn.XLOOKUP($B301,Event_and_Consequence!$CL:$CL,Event_and_Consequence!AE:AE,"",0,1)&lt;&gt;"",_xlfn.XLOOKUP($B301,Event_and_Consequence!$CL:$CL,Event_and_Consequence!AE:AE,"",0,1),""))</f>
        <v/>
      </c>
      <c r="U301" s="179" t="str">
        <f>IF($C301="","",IF(_xlfn.XLOOKUP($B301,Event_and_Consequence!$CL:$CL,Event_and_Consequence!AF:AF,"",0,1)&lt;&gt;"",_xlfn.XLOOKUP($B301,Event_and_Consequence!$CL:$CL,Event_and_Consequence!AF:AF,"",0,1),""))</f>
        <v/>
      </c>
      <c r="V301" s="184"/>
      <c r="W301" s="184"/>
      <c r="X301" s="179" t="str">
        <f>IF($C301="","",IF(_xlfn.XLOOKUP($B301,Event_and_Consequence!$CL:$CL,Event_and_Consequence!AG:AG,"",0,1)&lt;&gt;"",_xlfn.XLOOKUP($B301,Event_and_Consequence!$CL:$CL,Event_and_Consequence!AG:AG,"",0,1),""))</f>
        <v/>
      </c>
      <c r="Y301" s="179" t="str">
        <f>IF($C301="","",IF(_xlfn.XLOOKUP($B301,Event_and_Consequence!$CL:$CL,Event_and_Consequence!AH:AH,"",0,1)&lt;&gt;"",_xlfn.XLOOKUP($B301,Event_and_Consequence!$CL:$CL,Event_and_Consequence!AH:AH,"",0,1),""))</f>
        <v/>
      </c>
      <c r="Z301" s="179" t="str">
        <f>IF($C301="","",IF(_xlfn.XLOOKUP($B301,Event_and_Consequence!$CL:$CL,Event_and_Consequence!AI:AI,"",0,1)&lt;&gt;"",_xlfn.XLOOKUP($B301,Event_and_Consequence!$CL:$CL,Event_and_Consequence!AI:AI,"",0,1),""))</f>
        <v/>
      </c>
      <c r="AA301" s="179" t="str">
        <f>IF($C301="","",IF(_xlfn.XLOOKUP($B301,Event_and_Consequence!$CL:$CL,Event_and_Consequence!AJ:AJ,"",0,1)&lt;&gt;"",_xlfn.XLOOKUP($B301,Event_and_Consequence!$CL:$CL,Event_and_Consequence!AJ:AJ,"",0,1),""))</f>
        <v/>
      </c>
      <c r="AB301" s="184"/>
    </row>
    <row r="302" spans="1:28" s="176" customFormat="1" ht="12" x14ac:dyDescent="0.25">
      <c r="A302" s="188"/>
      <c r="B302" s="188">
        <v>300</v>
      </c>
      <c r="C302" s="178" t="str">
        <f>_xlfn.XLOOKUP($B302,Event_and_Consequence!$CL:$CL,Event_and_Consequence!B:B,"",0,1)</f>
        <v/>
      </c>
      <c r="D302" s="179" t="str">
        <f>IF($C302="","",_xlfn.XLOOKUP(C302,Facility_Information!B:B,Facility_Information!O:O,,0,1))</f>
        <v/>
      </c>
      <c r="E302" s="180" t="str">
        <f>IF($C302="","",_xlfn.XLOOKUP($B302,Event_and_Consequence!$CL:$CL,Event_and_Consequence!G:G,"",0,1))</f>
        <v/>
      </c>
      <c r="F302" s="181" t="str">
        <f>IF($C302="","",_xlfn.XLOOKUP($B302,Event_and_Consequence!$CL:$CL,Event_and_Consequence!H:H,"",0,1))</f>
        <v/>
      </c>
      <c r="G302" s="184"/>
      <c r="H302" s="184"/>
      <c r="I302" s="184"/>
      <c r="J302" s="179" t="str">
        <f>IF($C302="","",_xlfn.XLOOKUP($B302,Event_and_Consequence!$CL:$CL,Event_and_Consequence!I:I,"",0,1))</f>
        <v/>
      </c>
      <c r="K302" s="184"/>
      <c r="L302" s="179" t="str">
        <f>IF($C302="","",IF(_xlfn.XLOOKUP($B302,Event_and_Consequence!$CL:$CL,Event_and_Consequence!Y:Y,"",0,1)&lt;&gt;"",_xlfn.XLOOKUP($B302,Event_and_Consequence!$CL:$CL,Event_and_Consequence!Y:Y,"",0,1),""))</f>
        <v/>
      </c>
      <c r="M302" s="179" t="str">
        <f>IF($C302="","",IF(_xlfn.XLOOKUP($B302,Event_and_Consequence!$CL:$CL,Event_and_Consequence!Z:Z,"",0,1)&lt;&gt;"",_xlfn.XLOOKUP($B302,Event_and_Consequence!$CL:$CL,Event_and_Consequence!Z:Z,"",0,1),""))</f>
        <v/>
      </c>
      <c r="N302" s="179" t="str">
        <f>IF($C302="","",IF(_xlfn.XLOOKUP($B302,Event_and_Consequence!$CL:$CL,Event_and_Consequence!AA:AA,"",0,1)&lt;&gt;"",_xlfn.XLOOKUP($B302,Event_and_Consequence!$CL:$CL,Event_and_Consequence!AA:AA,"",0,1),""))</f>
        <v/>
      </c>
      <c r="O302" s="179" t="str">
        <f>IF($C302="","",IF(_xlfn.XLOOKUP($B302,Event_and_Consequence!$CL:$CL,Event_and_Consequence!AB:AB,"",0,1)&lt;&gt;"",_xlfn.XLOOKUP($B302,Event_and_Consequence!$CL:$CL,Event_and_Consequence!AB:AB,"",0,1),""))</f>
        <v/>
      </c>
      <c r="P302" s="184"/>
      <c r="Q302" s="184"/>
      <c r="R302" s="179" t="str">
        <f>IF($C302="","",IF(_xlfn.XLOOKUP($B302,Event_and_Consequence!$CL:$CL,Event_and_Consequence!AC:AC,"",0,1)&lt;&gt;"",_xlfn.XLOOKUP($B302,Event_and_Consequence!$CL:$CL,Event_and_Consequence!AC:AC,"",0,1),""))</f>
        <v/>
      </c>
      <c r="S302" s="179" t="str">
        <f>IF($C302="","",IF(_xlfn.XLOOKUP($B302,Event_and_Consequence!$CL:$CL,Event_and_Consequence!AD:AD,"",0,1)&lt;&gt;"",_xlfn.XLOOKUP($B302,Event_and_Consequence!$CL:$CL,Event_and_Consequence!AD:AD,"",0,1),""))</f>
        <v/>
      </c>
      <c r="T302" s="179" t="str">
        <f>IF($C302="","",IF(_xlfn.XLOOKUP($B302,Event_and_Consequence!$CL:$CL,Event_and_Consequence!AE:AE,"",0,1)&lt;&gt;"",_xlfn.XLOOKUP($B302,Event_and_Consequence!$CL:$CL,Event_and_Consequence!AE:AE,"",0,1),""))</f>
        <v/>
      </c>
      <c r="U302" s="179" t="str">
        <f>IF($C302="","",IF(_xlfn.XLOOKUP($B302,Event_and_Consequence!$CL:$CL,Event_and_Consequence!AF:AF,"",0,1)&lt;&gt;"",_xlfn.XLOOKUP($B302,Event_and_Consequence!$CL:$CL,Event_and_Consequence!AF:AF,"",0,1),""))</f>
        <v/>
      </c>
      <c r="V302" s="184"/>
      <c r="W302" s="184"/>
      <c r="X302" s="179" t="str">
        <f>IF($C302="","",IF(_xlfn.XLOOKUP($B302,Event_and_Consequence!$CL:$CL,Event_and_Consequence!AG:AG,"",0,1)&lt;&gt;"",_xlfn.XLOOKUP($B302,Event_and_Consequence!$CL:$CL,Event_and_Consequence!AG:AG,"",0,1),""))</f>
        <v/>
      </c>
      <c r="Y302" s="179" t="str">
        <f>IF($C302="","",IF(_xlfn.XLOOKUP($B302,Event_and_Consequence!$CL:$CL,Event_and_Consequence!AH:AH,"",0,1)&lt;&gt;"",_xlfn.XLOOKUP($B302,Event_and_Consequence!$CL:$CL,Event_and_Consequence!AH:AH,"",0,1),""))</f>
        <v/>
      </c>
      <c r="Z302" s="179" t="str">
        <f>IF($C302="","",IF(_xlfn.XLOOKUP($B302,Event_and_Consequence!$CL:$CL,Event_and_Consequence!AI:AI,"",0,1)&lt;&gt;"",_xlfn.XLOOKUP($B302,Event_and_Consequence!$CL:$CL,Event_and_Consequence!AI:AI,"",0,1),""))</f>
        <v/>
      </c>
      <c r="AA302" s="179" t="str">
        <f>IF($C302="","",IF(_xlfn.XLOOKUP($B302,Event_and_Consequence!$CL:$CL,Event_and_Consequence!AJ:AJ,"",0,1)&lt;&gt;"",_xlfn.XLOOKUP($B302,Event_and_Consequence!$CL:$CL,Event_and_Consequence!AJ:AJ,"",0,1),""))</f>
        <v/>
      </c>
      <c r="AB302" s="184"/>
    </row>
    <row r="303" spans="1:28" s="176" customFormat="1" ht="12" x14ac:dyDescent="0.25">
      <c r="A303" s="188"/>
      <c r="B303" s="188">
        <v>301</v>
      </c>
      <c r="C303" s="178" t="str">
        <f>_xlfn.XLOOKUP($B303,Event_and_Consequence!$CL:$CL,Event_and_Consequence!B:B,"",0,1)</f>
        <v/>
      </c>
      <c r="D303" s="179" t="str">
        <f>IF($C303="","",_xlfn.XLOOKUP(C303,Facility_Information!B:B,Facility_Information!O:O,,0,1))</f>
        <v/>
      </c>
      <c r="E303" s="180" t="str">
        <f>IF($C303="","",_xlfn.XLOOKUP($B303,Event_and_Consequence!$CL:$CL,Event_and_Consequence!G:G,"",0,1))</f>
        <v/>
      </c>
      <c r="F303" s="181" t="str">
        <f>IF($C303="","",_xlfn.XLOOKUP($B303,Event_and_Consequence!$CL:$CL,Event_and_Consequence!H:H,"",0,1))</f>
        <v/>
      </c>
      <c r="G303" s="184"/>
      <c r="H303" s="184"/>
      <c r="I303" s="184"/>
      <c r="J303" s="179" t="str">
        <f>IF($C303="","",_xlfn.XLOOKUP($B303,Event_and_Consequence!$CL:$CL,Event_and_Consequence!I:I,"",0,1))</f>
        <v/>
      </c>
      <c r="K303" s="184"/>
      <c r="L303" s="179" t="str">
        <f>IF($C303="","",IF(_xlfn.XLOOKUP($B303,Event_and_Consequence!$CL:$CL,Event_and_Consequence!Y:Y,"",0,1)&lt;&gt;"",_xlfn.XLOOKUP($B303,Event_and_Consequence!$CL:$CL,Event_and_Consequence!Y:Y,"",0,1),""))</f>
        <v/>
      </c>
      <c r="M303" s="179" t="str">
        <f>IF($C303="","",IF(_xlfn.XLOOKUP($B303,Event_and_Consequence!$CL:$CL,Event_and_Consequence!Z:Z,"",0,1)&lt;&gt;"",_xlfn.XLOOKUP($B303,Event_and_Consequence!$CL:$CL,Event_and_Consequence!Z:Z,"",0,1),""))</f>
        <v/>
      </c>
      <c r="N303" s="179" t="str">
        <f>IF($C303="","",IF(_xlfn.XLOOKUP($B303,Event_and_Consequence!$CL:$CL,Event_and_Consequence!AA:AA,"",0,1)&lt;&gt;"",_xlfn.XLOOKUP($B303,Event_and_Consequence!$CL:$CL,Event_and_Consequence!AA:AA,"",0,1),""))</f>
        <v/>
      </c>
      <c r="O303" s="179" t="str">
        <f>IF($C303="","",IF(_xlfn.XLOOKUP($B303,Event_and_Consequence!$CL:$CL,Event_and_Consequence!AB:AB,"",0,1)&lt;&gt;"",_xlfn.XLOOKUP($B303,Event_and_Consequence!$CL:$CL,Event_and_Consequence!AB:AB,"",0,1),""))</f>
        <v/>
      </c>
      <c r="P303" s="184"/>
      <c r="Q303" s="184"/>
      <c r="R303" s="179" t="str">
        <f>IF($C303="","",IF(_xlfn.XLOOKUP($B303,Event_and_Consequence!$CL:$CL,Event_and_Consequence!AC:AC,"",0,1)&lt;&gt;"",_xlfn.XLOOKUP($B303,Event_and_Consequence!$CL:$CL,Event_and_Consequence!AC:AC,"",0,1),""))</f>
        <v/>
      </c>
      <c r="S303" s="179" t="str">
        <f>IF($C303="","",IF(_xlfn.XLOOKUP($B303,Event_and_Consequence!$CL:$CL,Event_and_Consequence!AD:AD,"",0,1)&lt;&gt;"",_xlfn.XLOOKUP($B303,Event_and_Consequence!$CL:$CL,Event_and_Consequence!AD:AD,"",0,1),""))</f>
        <v/>
      </c>
      <c r="T303" s="179" t="str">
        <f>IF($C303="","",IF(_xlfn.XLOOKUP($B303,Event_and_Consequence!$CL:$CL,Event_and_Consequence!AE:AE,"",0,1)&lt;&gt;"",_xlfn.XLOOKUP($B303,Event_and_Consequence!$CL:$CL,Event_and_Consequence!AE:AE,"",0,1),""))</f>
        <v/>
      </c>
      <c r="U303" s="179" t="str">
        <f>IF($C303="","",IF(_xlfn.XLOOKUP($B303,Event_and_Consequence!$CL:$CL,Event_and_Consequence!AF:AF,"",0,1)&lt;&gt;"",_xlfn.XLOOKUP($B303,Event_and_Consequence!$CL:$CL,Event_and_Consequence!AF:AF,"",0,1),""))</f>
        <v/>
      </c>
      <c r="V303" s="184"/>
      <c r="W303" s="184"/>
      <c r="X303" s="179" t="str">
        <f>IF($C303="","",IF(_xlfn.XLOOKUP($B303,Event_and_Consequence!$CL:$CL,Event_and_Consequence!AG:AG,"",0,1)&lt;&gt;"",_xlfn.XLOOKUP($B303,Event_and_Consequence!$CL:$CL,Event_and_Consequence!AG:AG,"",0,1),""))</f>
        <v/>
      </c>
      <c r="Y303" s="179" t="str">
        <f>IF($C303="","",IF(_xlfn.XLOOKUP($B303,Event_and_Consequence!$CL:$CL,Event_and_Consequence!AH:AH,"",0,1)&lt;&gt;"",_xlfn.XLOOKUP($B303,Event_and_Consequence!$CL:$CL,Event_and_Consequence!AH:AH,"",0,1),""))</f>
        <v/>
      </c>
      <c r="Z303" s="179" t="str">
        <f>IF($C303="","",IF(_xlfn.XLOOKUP($B303,Event_and_Consequence!$CL:$CL,Event_and_Consequence!AI:AI,"",0,1)&lt;&gt;"",_xlfn.XLOOKUP($B303,Event_and_Consequence!$CL:$CL,Event_and_Consequence!AI:AI,"",0,1),""))</f>
        <v/>
      </c>
      <c r="AA303" s="179" t="str">
        <f>IF($C303="","",IF(_xlfn.XLOOKUP($B303,Event_and_Consequence!$CL:$CL,Event_and_Consequence!AJ:AJ,"",0,1)&lt;&gt;"",_xlfn.XLOOKUP($B303,Event_and_Consequence!$CL:$CL,Event_and_Consequence!AJ:AJ,"",0,1),""))</f>
        <v/>
      </c>
      <c r="AB303" s="184"/>
    </row>
    <row r="304" spans="1:28" s="176" customFormat="1" ht="12" x14ac:dyDescent="0.25">
      <c r="A304" s="188"/>
      <c r="B304" s="188">
        <v>302</v>
      </c>
      <c r="C304" s="178" t="str">
        <f>_xlfn.XLOOKUP($B304,Event_and_Consequence!$CL:$CL,Event_and_Consequence!B:B,"",0,1)</f>
        <v/>
      </c>
      <c r="D304" s="179" t="str">
        <f>IF($C304="","",_xlfn.XLOOKUP(C304,Facility_Information!B:B,Facility_Information!O:O,,0,1))</f>
        <v/>
      </c>
      <c r="E304" s="180" t="str">
        <f>IF($C304="","",_xlfn.XLOOKUP($B304,Event_and_Consequence!$CL:$CL,Event_and_Consequence!G:G,"",0,1))</f>
        <v/>
      </c>
      <c r="F304" s="181" t="str">
        <f>IF($C304="","",_xlfn.XLOOKUP($B304,Event_and_Consequence!$CL:$CL,Event_and_Consequence!H:H,"",0,1))</f>
        <v/>
      </c>
      <c r="G304" s="184"/>
      <c r="H304" s="184"/>
      <c r="I304" s="184"/>
      <c r="J304" s="179" t="str">
        <f>IF($C304="","",_xlfn.XLOOKUP($B304,Event_and_Consequence!$CL:$CL,Event_and_Consequence!I:I,"",0,1))</f>
        <v/>
      </c>
      <c r="K304" s="184"/>
      <c r="L304" s="179" t="str">
        <f>IF($C304="","",IF(_xlfn.XLOOKUP($B304,Event_and_Consequence!$CL:$CL,Event_and_Consequence!Y:Y,"",0,1)&lt;&gt;"",_xlfn.XLOOKUP($B304,Event_and_Consequence!$CL:$CL,Event_and_Consequence!Y:Y,"",0,1),""))</f>
        <v/>
      </c>
      <c r="M304" s="179" t="str">
        <f>IF($C304="","",IF(_xlfn.XLOOKUP($B304,Event_and_Consequence!$CL:$CL,Event_and_Consequence!Z:Z,"",0,1)&lt;&gt;"",_xlfn.XLOOKUP($B304,Event_and_Consequence!$CL:$CL,Event_and_Consequence!Z:Z,"",0,1),""))</f>
        <v/>
      </c>
      <c r="N304" s="179" t="str">
        <f>IF($C304="","",IF(_xlfn.XLOOKUP($B304,Event_and_Consequence!$CL:$CL,Event_and_Consequence!AA:AA,"",0,1)&lt;&gt;"",_xlfn.XLOOKUP($B304,Event_and_Consequence!$CL:$CL,Event_and_Consequence!AA:AA,"",0,1),""))</f>
        <v/>
      </c>
      <c r="O304" s="179" t="str">
        <f>IF($C304="","",IF(_xlfn.XLOOKUP($B304,Event_and_Consequence!$CL:$CL,Event_and_Consequence!AB:AB,"",0,1)&lt;&gt;"",_xlfn.XLOOKUP($B304,Event_and_Consequence!$CL:$CL,Event_and_Consequence!AB:AB,"",0,1),""))</f>
        <v/>
      </c>
      <c r="P304" s="184"/>
      <c r="Q304" s="184"/>
      <c r="R304" s="179" t="str">
        <f>IF($C304="","",IF(_xlfn.XLOOKUP($B304,Event_and_Consequence!$CL:$CL,Event_and_Consequence!AC:AC,"",0,1)&lt;&gt;"",_xlfn.XLOOKUP($B304,Event_and_Consequence!$CL:$CL,Event_and_Consequence!AC:AC,"",0,1),""))</f>
        <v/>
      </c>
      <c r="S304" s="179" t="str">
        <f>IF($C304="","",IF(_xlfn.XLOOKUP($B304,Event_and_Consequence!$CL:$CL,Event_and_Consequence!AD:AD,"",0,1)&lt;&gt;"",_xlfn.XLOOKUP($B304,Event_and_Consequence!$CL:$CL,Event_and_Consequence!AD:AD,"",0,1),""))</f>
        <v/>
      </c>
      <c r="T304" s="179" t="str">
        <f>IF($C304="","",IF(_xlfn.XLOOKUP($B304,Event_and_Consequence!$CL:$CL,Event_and_Consequence!AE:AE,"",0,1)&lt;&gt;"",_xlfn.XLOOKUP($B304,Event_and_Consequence!$CL:$CL,Event_and_Consequence!AE:AE,"",0,1),""))</f>
        <v/>
      </c>
      <c r="U304" s="179" t="str">
        <f>IF($C304="","",IF(_xlfn.XLOOKUP($B304,Event_and_Consequence!$CL:$CL,Event_and_Consequence!AF:AF,"",0,1)&lt;&gt;"",_xlfn.XLOOKUP($B304,Event_and_Consequence!$CL:$CL,Event_and_Consequence!AF:AF,"",0,1),""))</f>
        <v/>
      </c>
      <c r="V304" s="184"/>
      <c r="W304" s="184"/>
      <c r="X304" s="179" t="str">
        <f>IF($C304="","",IF(_xlfn.XLOOKUP($B304,Event_and_Consequence!$CL:$CL,Event_and_Consequence!AG:AG,"",0,1)&lt;&gt;"",_xlfn.XLOOKUP($B304,Event_and_Consequence!$CL:$CL,Event_and_Consequence!AG:AG,"",0,1),""))</f>
        <v/>
      </c>
      <c r="Y304" s="179" t="str">
        <f>IF($C304="","",IF(_xlfn.XLOOKUP($B304,Event_and_Consequence!$CL:$CL,Event_and_Consequence!AH:AH,"",0,1)&lt;&gt;"",_xlfn.XLOOKUP($B304,Event_and_Consequence!$CL:$CL,Event_and_Consequence!AH:AH,"",0,1),""))</f>
        <v/>
      </c>
      <c r="Z304" s="179" t="str">
        <f>IF($C304="","",IF(_xlfn.XLOOKUP($B304,Event_and_Consequence!$CL:$CL,Event_and_Consequence!AI:AI,"",0,1)&lt;&gt;"",_xlfn.XLOOKUP($B304,Event_and_Consequence!$CL:$CL,Event_and_Consequence!AI:AI,"",0,1),""))</f>
        <v/>
      </c>
      <c r="AA304" s="179" t="str">
        <f>IF($C304="","",IF(_xlfn.XLOOKUP($B304,Event_and_Consequence!$CL:$CL,Event_and_Consequence!AJ:AJ,"",0,1)&lt;&gt;"",_xlfn.XLOOKUP($B304,Event_and_Consequence!$CL:$CL,Event_and_Consequence!AJ:AJ,"",0,1),""))</f>
        <v/>
      </c>
      <c r="AB304" s="184"/>
    </row>
    <row r="305" spans="1:28" s="176" customFormat="1" ht="12" x14ac:dyDescent="0.25">
      <c r="A305" s="188"/>
      <c r="B305" s="188">
        <v>303</v>
      </c>
      <c r="C305" s="178" t="str">
        <f>_xlfn.XLOOKUP($B305,Event_and_Consequence!$CL:$CL,Event_and_Consequence!B:B,"",0,1)</f>
        <v/>
      </c>
      <c r="D305" s="179" t="str">
        <f>IF($C305="","",_xlfn.XLOOKUP(C305,Facility_Information!B:B,Facility_Information!O:O,,0,1))</f>
        <v/>
      </c>
      <c r="E305" s="180" t="str">
        <f>IF($C305="","",_xlfn.XLOOKUP($B305,Event_and_Consequence!$CL:$CL,Event_and_Consequence!G:G,"",0,1))</f>
        <v/>
      </c>
      <c r="F305" s="181" t="str">
        <f>IF($C305="","",_xlfn.XLOOKUP($B305,Event_and_Consequence!$CL:$CL,Event_and_Consequence!H:H,"",0,1))</f>
        <v/>
      </c>
      <c r="G305" s="184"/>
      <c r="H305" s="184"/>
      <c r="I305" s="184"/>
      <c r="J305" s="179" t="str">
        <f>IF($C305="","",_xlfn.XLOOKUP($B305,Event_and_Consequence!$CL:$CL,Event_and_Consequence!I:I,"",0,1))</f>
        <v/>
      </c>
      <c r="K305" s="184"/>
      <c r="L305" s="179" t="str">
        <f>IF($C305="","",IF(_xlfn.XLOOKUP($B305,Event_and_Consequence!$CL:$CL,Event_and_Consequence!Y:Y,"",0,1)&lt;&gt;"",_xlfn.XLOOKUP($B305,Event_and_Consequence!$CL:$CL,Event_and_Consequence!Y:Y,"",0,1),""))</f>
        <v/>
      </c>
      <c r="M305" s="179" t="str">
        <f>IF($C305="","",IF(_xlfn.XLOOKUP($B305,Event_and_Consequence!$CL:$CL,Event_and_Consequence!Z:Z,"",0,1)&lt;&gt;"",_xlfn.XLOOKUP($B305,Event_and_Consequence!$CL:$CL,Event_and_Consequence!Z:Z,"",0,1),""))</f>
        <v/>
      </c>
      <c r="N305" s="179" t="str">
        <f>IF($C305="","",IF(_xlfn.XLOOKUP($B305,Event_and_Consequence!$CL:$CL,Event_and_Consequence!AA:AA,"",0,1)&lt;&gt;"",_xlfn.XLOOKUP($B305,Event_and_Consequence!$CL:$CL,Event_and_Consequence!AA:AA,"",0,1),""))</f>
        <v/>
      </c>
      <c r="O305" s="179" t="str">
        <f>IF($C305="","",IF(_xlfn.XLOOKUP($B305,Event_and_Consequence!$CL:$CL,Event_and_Consequence!AB:AB,"",0,1)&lt;&gt;"",_xlfn.XLOOKUP($B305,Event_and_Consequence!$CL:$CL,Event_and_Consequence!AB:AB,"",0,1),""))</f>
        <v/>
      </c>
      <c r="P305" s="184"/>
      <c r="Q305" s="184"/>
      <c r="R305" s="179" t="str">
        <f>IF($C305="","",IF(_xlfn.XLOOKUP($B305,Event_and_Consequence!$CL:$CL,Event_and_Consequence!AC:AC,"",0,1)&lt;&gt;"",_xlfn.XLOOKUP($B305,Event_and_Consequence!$CL:$CL,Event_and_Consequence!AC:AC,"",0,1),""))</f>
        <v/>
      </c>
      <c r="S305" s="179" t="str">
        <f>IF($C305="","",IF(_xlfn.XLOOKUP($B305,Event_and_Consequence!$CL:$CL,Event_and_Consequence!AD:AD,"",0,1)&lt;&gt;"",_xlfn.XLOOKUP($B305,Event_and_Consequence!$CL:$CL,Event_and_Consequence!AD:AD,"",0,1),""))</f>
        <v/>
      </c>
      <c r="T305" s="179" t="str">
        <f>IF($C305="","",IF(_xlfn.XLOOKUP($B305,Event_and_Consequence!$CL:$CL,Event_and_Consequence!AE:AE,"",0,1)&lt;&gt;"",_xlfn.XLOOKUP($B305,Event_and_Consequence!$CL:$CL,Event_and_Consequence!AE:AE,"",0,1),""))</f>
        <v/>
      </c>
      <c r="U305" s="179" t="str">
        <f>IF($C305="","",IF(_xlfn.XLOOKUP($B305,Event_and_Consequence!$CL:$CL,Event_and_Consequence!AF:AF,"",0,1)&lt;&gt;"",_xlfn.XLOOKUP($B305,Event_and_Consequence!$CL:$CL,Event_and_Consequence!AF:AF,"",0,1),""))</f>
        <v/>
      </c>
      <c r="V305" s="184"/>
      <c r="W305" s="184"/>
      <c r="X305" s="179" t="str">
        <f>IF($C305="","",IF(_xlfn.XLOOKUP($B305,Event_and_Consequence!$CL:$CL,Event_and_Consequence!AG:AG,"",0,1)&lt;&gt;"",_xlfn.XLOOKUP($B305,Event_and_Consequence!$CL:$CL,Event_and_Consequence!AG:AG,"",0,1),""))</f>
        <v/>
      </c>
      <c r="Y305" s="179" t="str">
        <f>IF($C305="","",IF(_xlfn.XLOOKUP($B305,Event_and_Consequence!$CL:$CL,Event_and_Consequence!AH:AH,"",0,1)&lt;&gt;"",_xlfn.XLOOKUP($B305,Event_and_Consequence!$CL:$CL,Event_and_Consequence!AH:AH,"",0,1),""))</f>
        <v/>
      </c>
      <c r="Z305" s="179" t="str">
        <f>IF($C305="","",IF(_xlfn.XLOOKUP($B305,Event_and_Consequence!$CL:$CL,Event_and_Consequence!AI:AI,"",0,1)&lt;&gt;"",_xlfn.XLOOKUP($B305,Event_and_Consequence!$CL:$CL,Event_and_Consequence!AI:AI,"",0,1),""))</f>
        <v/>
      </c>
      <c r="AA305" s="179" t="str">
        <f>IF($C305="","",IF(_xlfn.XLOOKUP($B305,Event_and_Consequence!$CL:$CL,Event_and_Consequence!AJ:AJ,"",0,1)&lt;&gt;"",_xlfn.XLOOKUP($B305,Event_and_Consequence!$CL:$CL,Event_and_Consequence!AJ:AJ,"",0,1),""))</f>
        <v/>
      </c>
      <c r="AB305" s="184"/>
    </row>
    <row r="306" spans="1:28" s="176" customFormat="1" ht="12" x14ac:dyDescent="0.25">
      <c r="A306" s="188"/>
      <c r="B306" s="188">
        <v>304</v>
      </c>
      <c r="C306" s="178" t="str">
        <f>_xlfn.XLOOKUP($B306,Event_and_Consequence!$CL:$CL,Event_and_Consequence!B:B,"",0,1)</f>
        <v/>
      </c>
      <c r="D306" s="179" t="str">
        <f>IF($C306="","",_xlfn.XLOOKUP(C306,Facility_Information!B:B,Facility_Information!O:O,,0,1))</f>
        <v/>
      </c>
      <c r="E306" s="180" t="str">
        <f>IF($C306="","",_xlfn.XLOOKUP($B306,Event_and_Consequence!$CL:$CL,Event_and_Consequence!G:G,"",0,1))</f>
        <v/>
      </c>
      <c r="F306" s="181" t="str">
        <f>IF($C306="","",_xlfn.XLOOKUP($B306,Event_and_Consequence!$CL:$CL,Event_and_Consequence!H:H,"",0,1))</f>
        <v/>
      </c>
      <c r="G306" s="184"/>
      <c r="H306" s="184"/>
      <c r="I306" s="184"/>
      <c r="J306" s="179" t="str">
        <f>IF($C306="","",_xlfn.XLOOKUP($B306,Event_and_Consequence!$CL:$CL,Event_and_Consequence!I:I,"",0,1))</f>
        <v/>
      </c>
      <c r="K306" s="184"/>
      <c r="L306" s="179" t="str">
        <f>IF($C306="","",IF(_xlfn.XLOOKUP($B306,Event_and_Consequence!$CL:$CL,Event_and_Consequence!Y:Y,"",0,1)&lt;&gt;"",_xlfn.XLOOKUP($B306,Event_and_Consequence!$CL:$CL,Event_and_Consequence!Y:Y,"",0,1),""))</f>
        <v/>
      </c>
      <c r="M306" s="179" t="str">
        <f>IF($C306="","",IF(_xlfn.XLOOKUP($B306,Event_and_Consequence!$CL:$CL,Event_and_Consequence!Z:Z,"",0,1)&lt;&gt;"",_xlfn.XLOOKUP($B306,Event_and_Consequence!$CL:$CL,Event_and_Consequence!Z:Z,"",0,1),""))</f>
        <v/>
      </c>
      <c r="N306" s="179" t="str">
        <f>IF($C306="","",IF(_xlfn.XLOOKUP($B306,Event_and_Consequence!$CL:$CL,Event_and_Consequence!AA:AA,"",0,1)&lt;&gt;"",_xlfn.XLOOKUP($B306,Event_and_Consequence!$CL:$CL,Event_and_Consequence!AA:AA,"",0,1),""))</f>
        <v/>
      </c>
      <c r="O306" s="179" t="str">
        <f>IF($C306="","",IF(_xlfn.XLOOKUP($B306,Event_and_Consequence!$CL:$CL,Event_and_Consequence!AB:AB,"",0,1)&lt;&gt;"",_xlfn.XLOOKUP($B306,Event_and_Consequence!$CL:$CL,Event_and_Consequence!AB:AB,"",0,1),""))</f>
        <v/>
      </c>
      <c r="P306" s="184"/>
      <c r="Q306" s="184"/>
      <c r="R306" s="179" t="str">
        <f>IF($C306="","",IF(_xlfn.XLOOKUP($B306,Event_and_Consequence!$CL:$CL,Event_and_Consequence!AC:AC,"",0,1)&lt;&gt;"",_xlfn.XLOOKUP($B306,Event_and_Consequence!$CL:$CL,Event_and_Consequence!AC:AC,"",0,1),""))</f>
        <v/>
      </c>
      <c r="S306" s="179" t="str">
        <f>IF($C306="","",IF(_xlfn.XLOOKUP($B306,Event_and_Consequence!$CL:$CL,Event_and_Consequence!AD:AD,"",0,1)&lt;&gt;"",_xlfn.XLOOKUP($B306,Event_and_Consequence!$CL:$CL,Event_and_Consequence!AD:AD,"",0,1),""))</f>
        <v/>
      </c>
      <c r="T306" s="179" t="str">
        <f>IF($C306="","",IF(_xlfn.XLOOKUP($B306,Event_and_Consequence!$CL:$CL,Event_and_Consequence!AE:AE,"",0,1)&lt;&gt;"",_xlfn.XLOOKUP($B306,Event_and_Consequence!$CL:$CL,Event_and_Consequence!AE:AE,"",0,1),""))</f>
        <v/>
      </c>
      <c r="U306" s="179" t="str">
        <f>IF($C306="","",IF(_xlfn.XLOOKUP($B306,Event_and_Consequence!$CL:$CL,Event_and_Consequence!AF:AF,"",0,1)&lt;&gt;"",_xlfn.XLOOKUP($B306,Event_and_Consequence!$CL:$CL,Event_and_Consequence!AF:AF,"",0,1),""))</f>
        <v/>
      </c>
      <c r="V306" s="184"/>
      <c r="W306" s="184"/>
      <c r="X306" s="179" t="str">
        <f>IF($C306="","",IF(_xlfn.XLOOKUP($B306,Event_and_Consequence!$CL:$CL,Event_and_Consequence!AG:AG,"",0,1)&lt;&gt;"",_xlfn.XLOOKUP($B306,Event_and_Consequence!$CL:$CL,Event_and_Consequence!AG:AG,"",0,1),""))</f>
        <v/>
      </c>
      <c r="Y306" s="179" t="str">
        <f>IF($C306="","",IF(_xlfn.XLOOKUP($B306,Event_and_Consequence!$CL:$CL,Event_and_Consequence!AH:AH,"",0,1)&lt;&gt;"",_xlfn.XLOOKUP($B306,Event_and_Consequence!$CL:$CL,Event_and_Consequence!AH:AH,"",0,1),""))</f>
        <v/>
      </c>
      <c r="Z306" s="179" t="str">
        <f>IF($C306="","",IF(_xlfn.XLOOKUP($B306,Event_and_Consequence!$CL:$CL,Event_and_Consequence!AI:AI,"",0,1)&lt;&gt;"",_xlfn.XLOOKUP($B306,Event_and_Consequence!$CL:$CL,Event_and_Consequence!AI:AI,"",0,1),""))</f>
        <v/>
      </c>
      <c r="AA306" s="179" t="str">
        <f>IF($C306="","",IF(_xlfn.XLOOKUP($B306,Event_and_Consequence!$CL:$CL,Event_and_Consequence!AJ:AJ,"",0,1)&lt;&gt;"",_xlfn.XLOOKUP($B306,Event_and_Consequence!$CL:$CL,Event_and_Consequence!AJ:AJ,"",0,1),""))</f>
        <v/>
      </c>
      <c r="AB306" s="184"/>
    </row>
    <row r="307" spans="1:28" s="176" customFormat="1" ht="12" x14ac:dyDescent="0.25">
      <c r="A307" s="188"/>
      <c r="B307" s="188">
        <v>305</v>
      </c>
      <c r="C307" s="178" t="str">
        <f>_xlfn.XLOOKUP($B307,Event_and_Consequence!$CL:$CL,Event_and_Consequence!B:B,"",0,1)</f>
        <v/>
      </c>
      <c r="D307" s="179" t="str">
        <f>IF($C307="","",_xlfn.XLOOKUP(C307,Facility_Information!B:B,Facility_Information!O:O,,0,1))</f>
        <v/>
      </c>
      <c r="E307" s="180" t="str">
        <f>IF($C307="","",_xlfn.XLOOKUP($B307,Event_and_Consequence!$CL:$CL,Event_and_Consequence!G:G,"",0,1))</f>
        <v/>
      </c>
      <c r="F307" s="181" t="str">
        <f>IF($C307="","",_xlfn.XLOOKUP($B307,Event_and_Consequence!$CL:$CL,Event_and_Consequence!H:H,"",0,1))</f>
        <v/>
      </c>
      <c r="G307" s="184"/>
      <c r="H307" s="184"/>
      <c r="I307" s="184"/>
      <c r="J307" s="179" t="str">
        <f>IF($C307="","",_xlfn.XLOOKUP($B307,Event_and_Consequence!$CL:$CL,Event_and_Consequence!I:I,"",0,1))</f>
        <v/>
      </c>
      <c r="K307" s="184"/>
      <c r="L307" s="179" t="str">
        <f>IF($C307="","",IF(_xlfn.XLOOKUP($B307,Event_and_Consequence!$CL:$CL,Event_and_Consequence!Y:Y,"",0,1)&lt;&gt;"",_xlfn.XLOOKUP($B307,Event_and_Consequence!$CL:$CL,Event_and_Consequence!Y:Y,"",0,1),""))</f>
        <v/>
      </c>
      <c r="M307" s="179" t="str">
        <f>IF($C307="","",IF(_xlfn.XLOOKUP($B307,Event_and_Consequence!$CL:$CL,Event_and_Consequence!Z:Z,"",0,1)&lt;&gt;"",_xlfn.XLOOKUP($B307,Event_and_Consequence!$CL:$CL,Event_and_Consequence!Z:Z,"",0,1),""))</f>
        <v/>
      </c>
      <c r="N307" s="179" t="str">
        <f>IF($C307="","",IF(_xlfn.XLOOKUP($B307,Event_and_Consequence!$CL:$CL,Event_and_Consequence!AA:AA,"",0,1)&lt;&gt;"",_xlfn.XLOOKUP($B307,Event_and_Consequence!$CL:$CL,Event_and_Consequence!AA:AA,"",0,1),""))</f>
        <v/>
      </c>
      <c r="O307" s="179" t="str">
        <f>IF($C307="","",IF(_xlfn.XLOOKUP($B307,Event_and_Consequence!$CL:$CL,Event_and_Consequence!AB:AB,"",0,1)&lt;&gt;"",_xlfn.XLOOKUP($B307,Event_and_Consequence!$CL:$CL,Event_and_Consequence!AB:AB,"",0,1),""))</f>
        <v/>
      </c>
      <c r="P307" s="184"/>
      <c r="Q307" s="184"/>
      <c r="R307" s="179" t="str">
        <f>IF($C307="","",IF(_xlfn.XLOOKUP($B307,Event_and_Consequence!$CL:$CL,Event_and_Consequence!AC:AC,"",0,1)&lt;&gt;"",_xlfn.XLOOKUP($B307,Event_and_Consequence!$CL:$CL,Event_and_Consequence!AC:AC,"",0,1),""))</f>
        <v/>
      </c>
      <c r="S307" s="179" t="str">
        <f>IF($C307="","",IF(_xlfn.XLOOKUP($B307,Event_and_Consequence!$CL:$CL,Event_and_Consequence!AD:AD,"",0,1)&lt;&gt;"",_xlfn.XLOOKUP($B307,Event_and_Consequence!$CL:$CL,Event_and_Consequence!AD:AD,"",0,1),""))</f>
        <v/>
      </c>
      <c r="T307" s="179" t="str">
        <f>IF($C307="","",IF(_xlfn.XLOOKUP($B307,Event_and_Consequence!$CL:$CL,Event_and_Consequence!AE:AE,"",0,1)&lt;&gt;"",_xlfn.XLOOKUP($B307,Event_and_Consequence!$CL:$CL,Event_and_Consequence!AE:AE,"",0,1),""))</f>
        <v/>
      </c>
      <c r="U307" s="179" t="str">
        <f>IF($C307="","",IF(_xlfn.XLOOKUP($B307,Event_and_Consequence!$CL:$CL,Event_and_Consequence!AF:AF,"",0,1)&lt;&gt;"",_xlfn.XLOOKUP($B307,Event_and_Consequence!$CL:$CL,Event_and_Consequence!AF:AF,"",0,1),""))</f>
        <v/>
      </c>
      <c r="V307" s="184"/>
      <c r="W307" s="184"/>
      <c r="X307" s="179" t="str">
        <f>IF($C307="","",IF(_xlfn.XLOOKUP($B307,Event_and_Consequence!$CL:$CL,Event_and_Consequence!AG:AG,"",0,1)&lt;&gt;"",_xlfn.XLOOKUP($B307,Event_and_Consequence!$CL:$CL,Event_and_Consequence!AG:AG,"",0,1),""))</f>
        <v/>
      </c>
      <c r="Y307" s="179" t="str">
        <f>IF($C307="","",IF(_xlfn.XLOOKUP($B307,Event_and_Consequence!$CL:$CL,Event_and_Consequence!AH:AH,"",0,1)&lt;&gt;"",_xlfn.XLOOKUP($B307,Event_and_Consequence!$CL:$CL,Event_and_Consequence!AH:AH,"",0,1),""))</f>
        <v/>
      </c>
      <c r="Z307" s="179" t="str">
        <f>IF($C307="","",IF(_xlfn.XLOOKUP($B307,Event_and_Consequence!$CL:$CL,Event_and_Consequence!AI:AI,"",0,1)&lt;&gt;"",_xlfn.XLOOKUP($B307,Event_and_Consequence!$CL:$CL,Event_and_Consequence!AI:AI,"",0,1),""))</f>
        <v/>
      </c>
      <c r="AA307" s="179" t="str">
        <f>IF($C307="","",IF(_xlfn.XLOOKUP($B307,Event_and_Consequence!$CL:$CL,Event_and_Consequence!AJ:AJ,"",0,1)&lt;&gt;"",_xlfn.XLOOKUP($B307,Event_and_Consequence!$CL:$CL,Event_and_Consequence!AJ:AJ,"",0,1),""))</f>
        <v/>
      </c>
      <c r="AB307" s="184"/>
    </row>
    <row r="308" spans="1:28" s="176" customFormat="1" ht="12" x14ac:dyDescent="0.25">
      <c r="A308" s="188"/>
      <c r="B308" s="188">
        <v>306</v>
      </c>
      <c r="C308" s="178" t="str">
        <f>_xlfn.XLOOKUP($B308,Event_and_Consequence!$CL:$CL,Event_and_Consequence!B:B,"",0,1)</f>
        <v/>
      </c>
      <c r="D308" s="179" t="str">
        <f>IF($C308="","",_xlfn.XLOOKUP(C308,Facility_Information!B:B,Facility_Information!O:O,,0,1))</f>
        <v/>
      </c>
      <c r="E308" s="180" t="str">
        <f>IF($C308="","",_xlfn.XLOOKUP($B308,Event_and_Consequence!$CL:$CL,Event_and_Consequence!G:G,"",0,1))</f>
        <v/>
      </c>
      <c r="F308" s="181" t="str">
        <f>IF($C308="","",_xlfn.XLOOKUP($B308,Event_and_Consequence!$CL:$CL,Event_and_Consequence!H:H,"",0,1))</f>
        <v/>
      </c>
      <c r="G308" s="184"/>
      <c r="H308" s="184"/>
      <c r="I308" s="184"/>
      <c r="J308" s="179" t="str">
        <f>IF($C308="","",_xlfn.XLOOKUP($B308,Event_and_Consequence!$CL:$CL,Event_and_Consequence!I:I,"",0,1))</f>
        <v/>
      </c>
      <c r="K308" s="184"/>
      <c r="L308" s="179" t="str">
        <f>IF($C308="","",IF(_xlfn.XLOOKUP($B308,Event_and_Consequence!$CL:$CL,Event_and_Consequence!Y:Y,"",0,1)&lt;&gt;"",_xlfn.XLOOKUP($B308,Event_and_Consequence!$CL:$CL,Event_and_Consequence!Y:Y,"",0,1),""))</f>
        <v/>
      </c>
      <c r="M308" s="179" t="str">
        <f>IF($C308="","",IF(_xlfn.XLOOKUP($B308,Event_and_Consequence!$CL:$CL,Event_and_Consequence!Z:Z,"",0,1)&lt;&gt;"",_xlfn.XLOOKUP($B308,Event_and_Consequence!$CL:$CL,Event_and_Consequence!Z:Z,"",0,1),""))</f>
        <v/>
      </c>
      <c r="N308" s="179" t="str">
        <f>IF($C308="","",IF(_xlfn.XLOOKUP($B308,Event_and_Consequence!$CL:$CL,Event_and_Consequence!AA:AA,"",0,1)&lt;&gt;"",_xlfn.XLOOKUP($B308,Event_and_Consequence!$CL:$CL,Event_and_Consequence!AA:AA,"",0,1),""))</f>
        <v/>
      </c>
      <c r="O308" s="179" t="str">
        <f>IF($C308="","",IF(_xlfn.XLOOKUP($B308,Event_and_Consequence!$CL:$CL,Event_and_Consequence!AB:AB,"",0,1)&lt;&gt;"",_xlfn.XLOOKUP($B308,Event_and_Consequence!$CL:$CL,Event_and_Consequence!AB:AB,"",0,1),""))</f>
        <v/>
      </c>
      <c r="P308" s="184"/>
      <c r="Q308" s="184"/>
      <c r="R308" s="179" t="str">
        <f>IF($C308="","",IF(_xlfn.XLOOKUP($B308,Event_and_Consequence!$CL:$CL,Event_and_Consequence!AC:AC,"",0,1)&lt;&gt;"",_xlfn.XLOOKUP($B308,Event_and_Consequence!$CL:$CL,Event_and_Consequence!AC:AC,"",0,1),""))</f>
        <v/>
      </c>
      <c r="S308" s="179" t="str">
        <f>IF($C308="","",IF(_xlfn.XLOOKUP($B308,Event_and_Consequence!$CL:$CL,Event_and_Consequence!AD:AD,"",0,1)&lt;&gt;"",_xlfn.XLOOKUP($B308,Event_and_Consequence!$CL:$CL,Event_and_Consequence!AD:AD,"",0,1),""))</f>
        <v/>
      </c>
      <c r="T308" s="179" t="str">
        <f>IF($C308="","",IF(_xlfn.XLOOKUP($B308,Event_and_Consequence!$CL:$CL,Event_and_Consequence!AE:AE,"",0,1)&lt;&gt;"",_xlfn.XLOOKUP($B308,Event_and_Consequence!$CL:$CL,Event_and_Consequence!AE:AE,"",0,1),""))</f>
        <v/>
      </c>
      <c r="U308" s="179" t="str">
        <f>IF($C308="","",IF(_xlfn.XLOOKUP($B308,Event_and_Consequence!$CL:$CL,Event_and_Consequence!AF:AF,"",0,1)&lt;&gt;"",_xlfn.XLOOKUP($B308,Event_and_Consequence!$CL:$CL,Event_and_Consequence!AF:AF,"",0,1),""))</f>
        <v/>
      </c>
      <c r="V308" s="184"/>
      <c r="W308" s="184"/>
      <c r="X308" s="179" t="str">
        <f>IF($C308="","",IF(_xlfn.XLOOKUP($B308,Event_and_Consequence!$CL:$CL,Event_and_Consequence!AG:AG,"",0,1)&lt;&gt;"",_xlfn.XLOOKUP($B308,Event_and_Consequence!$CL:$CL,Event_and_Consequence!AG:AG,"",0,1),""))</f>
        <v/>
      </c>
      <c r="Y308" s="179" t="str">
        <f>IF($C308="","",IF(_xlfn.XLOOKUP($B308,Event_and_Consequence!$CL:$CL,Event_and_Consequence!AH:AH,"",0,1)&lt;&gt;"",_xlfn.XLOOKUP($B308,Event_and_Consequence!$CL:$CL,Event_and_Consequence!AH:AH,"",0,1),""))</f>
        <v/>
      </c>
      <c r="Z308" s="179" t="str">
        <f>IF($C308="","",IF(_xlfn.XLOOKUP($B308,Event_and_Consequence!$CL:$CL,Event_and_Consequence!AI:AI,"",0,1)&lt;&gt;"",_xlfn.XLOOKUP($B308,Event_and_Consequence!$CL:$CL,Event_and_Consequence!AI:AI,"",0,1),""))</f>
        <v/>
      </c>
      <c r="AA308" s="179" t="str">
        <f>IF($C308="","",IF(_xlfn.XLOOKUP($B308,Event_and_Consequence!$CL:$CL,Event_and_Consequence!AJ:AJ,"",0,1)&lt;&gt;"",_xlfn.XLOOKUP($B308,Event_and_Consequence!$CL:$CL,Event_and_Consequence!AJ:AJ,"",0,1),""))</f>
        <v/>
      </c>
      <c r="AB308" s="184"/>
    </row>
    <row r="309" spans="1:28" s="176" customFormat="1" ht="12" x14ac:dyDescent="0.25">
      <c r="A309" s="188"/>
      <c r="B309" s="188">
        <v>307</v>
      </c>
      <c r="C309" s="178" t="str">
        <f>_xlfn.XLOOKUP($B309,Event_and_Consequence!$CL:$CL,Event_and_Consequence!B:B,"",0,1)</f>
        <v/>
      </c>
      <c r="D309" s="179" t="str">
        <f>IF($C309="","",_xlfn.XLOOKUP(C309,Facility_Information!B:B,Facility_Information!O:O,,0,1))</f>
        <v/>
      </c>
      <c r="E309" s="180" t="str">
        <f>IF($C309="","",_xlfn.XLOOKUP($B309,Event_and_Consequence!$CL:$CL,Event_and_Consequence!G:G,"",0,1))</f>
        <v/>
      </c>
      <c r="F309" s="181" t="str">
        <f>IF($C309="","",_xlfn.XLOOKUP($B309,Event_and_Consequence!$CL:$CL,Event_and_Consequence!H:H,"",0,1))</f>
        <v/>
      </c>
      <c r="G309" s="184"/>
      <c r="H309" s="184"/>
      <c r="I309" s="184"/>
      <c r="J309" s="179" t="str">
        <f>IF($C309="","",_xlfn.XLOOKUP($B309,Event_and_Consequence!$CL:$CL,Event_and_Consequence!I:I,"",0,1))</f>
        <v/>
      </c>
      <c r="K309" s="184"/>
      <c r="L309" s="179" t="str">
        <f>IF($C309="","",IF(_xlfn.XLOOKUP($B309,Event_and_Consequence!$CL:$CL,Event_and_Consequence!Y:Y,"",0,1)&lt;&gt;"",_xlfn.XLOOKUP($B309,Event_and_Consequence!$CL:$CL,Event_and_Consequence!Y:Y,"",0,1),""))</f>
        <v/>
      </c>
      <c r="M309" s="179" t="str">
        <f>IF($C309="","",IF(_xlfn.XLOOKUP($B309,Event_and_Consequence!$CL:$CL,Event_and_Consequence!Z:Z,"",0,1)&lt;&gt;"",_xlfn.XLOOKUP($B309,Event_and_Consequence!$CL:$CL,Event_and_Consequence!Z:Z,"",0,1),""))</f>
        <v/>
      </c>
      <c r="N309" s="179" t="str">
        <f>IF($C309="","",IF(_xlfn.XLOOKUP($B309,Event_and_Consequence!$CL:$CL,Event_and_Consequence!AA:AA,"",0,1)&lt;&gt;"",_xlfn.XLOOKUP($B309,Event_and_Consequence!$CL:$CL,Event_and_Consequence!AA:AA,"",0,1),""))</f>
        <v/>
      </c>
      <c r="O309" s="179" t="str">
        <f>IF($C309="","",IF(_xlfn.XLOOKUP($B309,Event_and_Consequence!$CL:$CL,Event_and_Consequence!AB:AB,"",0,1)&lt;&gt;"",_xlfn.XLOOKUP($B309,Event_and_Consequence!$CL:$CL,Event_and_Consequence!AB:AB,"",0,1),""))</f>
        <v/>
      </c>
      <c r="P309" s="184"/>
      <c r="Q309" s="184"/>
      <c r="R309" s="179" t="str">
        <f>IF($C309="","",IF(_xlfn.XLOOKUP($B309,Event_and_Consequence!$CL:$CL,Event_and_Consequence!AC:AC,"",0,1)&lt;&gt;"",_xlfn.XLOOKUP($B309,Event_and_Consequence!$CL:$CL,Event_and_Consequence!AC:AC,"",0,1),""))</f>
        <v/>
      </c>
      <c r="S309" s="179" t="str">
        <f>IF($C309="","",IF(_xlfn.XLOOKUP($B309,Event_and_Consequence!$CL:$CL,Event_and_Consequence!AD:AD,"",0,1)&lt;&gt;"",_xlfn.XLOOKUP($B309,Event_and_Consequence!$CL:$CL,Event_and_Consequence!AD:AD,"",0,1),""))</f>
        <v/>
      </c>
      <c r="T309" s="179" t="str">
        <f>IF($C309="","",IF(_xlfn.XLOOKUP($B309,Event_and_Consequence!$CL:$CL,Event_and_Consequence!AE:AE,"",0,1)&lt;&gt;"",_xlfn.XLOOKUP($B309,Event_and_Consequence!$CL:$CL,Event_and_Consequence!AE:AE,"",0,1),""))</f>
        <v/>
      </c>
      <c r="U309" s="179" t="str">
        <f>IF($C309="","",IF(_xlfn.XLOOKUP($B309,Event_and_Consequence!$CL:$CL,Event_and_Consequence!AF:AF,"",0,1)&lt;&gt;"",_xlfn.XLOOKUP($B309,Event_and_Consequence!$CL:$CL,Event_and_Consequence!AF:AF,"",0,1),""))</f>
        <v/>
      </c>
      <c r="V309" s="184"/>
      <c r="W309" s="184"/>
      <c r="X309" s="179" t="str">
        <f>IF($C309="","",IF(_xlfn.XLOOKUP($B309,Event_and_Consequence!$CL:$CL,Event_and_Consequence!AG:AG,"",0,1)&lt;&gt;"",_xlfn.XLOOKUP($B309,Event_and_Consequence!$CL:$CL,Event_and_Consequence!AG:AG,"",0,1),""))</f>
        <v/>
      </c>
      <c r="Y309" s="179" t="str">
        <f>IF($C309="","",IF(_xlfn.XLOOKUP($B309,Event_and_Consequence!$CL:$CL,Event_and_Consequence!AH:AH,"",0,1)&lt;&gt;"",_xlfn.XLOOKUP($B309,Event_and_Consequence!$CL:$CL,Event_and_Consequence!AH:AH,"",0,1),""))</f>
        <v/>
      </c>
      <c r="Z309" s="179" t="str">
        <f>IF($C309="","",IF(_xlfn.XLOOKUP($B309,Event_and_Consequence!$CL:$CL,Event_and_Consequence!AI:AI,"",0,1)&lt;&gt;"",_xlfn.XLOOKUP($B309,Event_and_Consequence!$CL:$CL,Event_and_Consequence!AI:AI,"",0,1),""))</f>
        <v/>
      </c>
      <c r="AA309" s="179" t="str">
        <f>IF($C309="","",IF(_xlfn.XLOOKUP($B309,Event_and_Consequence!$CL:$CL,Event_and_Consequence!AJ:AJ,"",0,1)&lt;&gt;"",_xlfn.XLOOKUP($B309,Event_and_Consequence!$CL:$CL,Event_and_Consequence!AJ:AJ,"",0,1),""))</f>
        <v/>
      </c>
      <c r="AB309" s="184"/>
    </row>
    <row r="310" spans="1:28" s="176" customFormat="1" ht="12" x14ac:dyDescent="0.25">
      <c r="A310" s="188"/>
      <c r="B310" s="188">
        <v>308</v>
      </c>
      <c r="C310" s="178" t="str">
        <f>_xlfn.XLOOKUP($B310,Event_and_Consequence!$CL:$CL,Event_and_Consequence!B:B,"",0,1)</f>
        <v/>
      </c>
      <c r="D310" s="179" t="str">
        <f>IF($C310="","",_xlfn.XLOOKUP(C310,Facility_Information!B:B,Facility_Information!O:O,,0,1))</f>
        <v/>
      </c>
      <c r="E310" s="180" t="str">
        <f>IF($C310="","",_xlfn.XLOOKUP($B310,Event_and_Consequence!$CL:$CL,Event_and_Consequence!G:G,"",0,1))</f>
        <v/>
      </c>
      <c r="F310" s="181" t="str">
        <f>IF($C310="","",_xlfn.XLOOKUP($B310,Event_and_Consequence!$CL:$CL,Event_and_Consequence!H:H,"",0,1))</f>
        <v/>
      </c>
      <c r="G310" s="184"/>
      <c r="H310" s="184"/>
      <c r="I310" s="184"/>
      <c r="J310" s="179" t="str">
        <f>IF($C310="","",_xlfn.XLOOKUP($B310,Event_and_Consequence!$CL:$CL,Event_and_Consequence!I:I,"",0,1))</f>
        <v/>
      </c>
      <c r="K310" s="184"/>
      <c r="L310" s="179" t="str">
        <f>IF($C310="","",IF(_xlfn.XLOOKUP($B310,Event_and_Consequence!$CL:$CL,Event_and_Consequence!Y:Y,"",0,1)&lt;&gt;"",_xlfn.XLOOKUP($B310,Event_and_Consequence!$CL:$CL,Event_and_Consequence!Y:Y,"",0,1),""))</f>
        <v/>
      </c>
      <c r="M310" s="179" t="str">
        <f>IF($C310="","",IF(_xlfn.XLOOKUP($B310,Event_and_Consequence!$CL:$CL,Event_and_Consequence!Z:Z,"",0,1)&lt;&gt;"",_xlfn.XLOOKUP($B310,Event_and_Consequence!$CL:$CL,Event_and_Consequence!Z:Z,"",0,1),""))</f>
        <v/>
      </c>
      <c r="N310" s="179" t="str">
        <f>IF($C310="","",IF(_xlfn.XLOOKUP($B310,Event_and_Consequence!$CL:$CL,Event_and_Consequence!AA:AA,"",0,1)&lt;&gt;"",_xlfn.XLOOKUP($B310,Event_and_Consequence!$CL:$CL,Event_and_Consequence!AA:AA,"",0,1),""))</f>
        <v/>
      </c>
      <c r="O310" s="179" t="str">
        <f>IF($C310="","",IF(_xlfn.XLOOKUP($B310,Event_and_Consequence!$CL:$CL,Event_and_Consequence!AB:AB,"",0,1)&lt;&gt;"",_xlfn.XLOOKUP($B310,Event_and_Consequence!$CL:$CL,Event_and_Consequence!AB:AB,"",0,1),""))</f>
        <v/>
      </c>
      <c r="P310" s="184"/>
      <c r="Q310" s="184"/>
      <c r="R310" s="179" t="str">
        <f>IF($C310="","",IF(_xlfn.XLOOKUP($B310,Event_and_Consequence!$CL:$CL,Event_and_Consequence!AC:AC,"",0,1)&lt;&gt;"",_xlfn.XLOOKUP($B310,Event_and_Consequence!$CL:$CL,Event_and_Consequence!AC:AC,"",0,1),""))</f>
        <v/>
      </c>
      <c r="S310" s="179" t="str">
        <f>IF($C310="","",IF(_xlfn.XLOOKUP($B310,Event_and_Consequence!$CL:$CL,Event_and_Consequence!AD:AD,"",0,1)&lt;&gt;"",_xlfn.XLOOKUP($B310,Event_and_Consequence!$CL:$CL,Event_and_Consequence!AD:AD,"",0,1),""))</f>
        <v/>
      </c>
      <c r="T310" s="179" t="str">
        <f>IF($C310="","",IF(_xlfn.XLOOKUP($B310,Event_and_Consequence!$CL:$CL,Event_and_Consequence!AE:AE,"",0,1)&lt;&gt;"",_xlfn.XLOOKUP($B310,Event_and_Consequence!$CL:$CL,Event_and_Consequence!AE:AE,"",0,1),""))</f>
        <v/>
      </c>
      <c r="U310" s="179" t="str">
        <f>IF($C310="","",IF(_xlfn.XLOOKUP($B310,Event_and_Consequence!$CL:$CL,Event_and_Consequence!AF:AF,"",0,1)&lt;&gt;"",_xlfn.XLOOKUP($B310,Event_and_Consequence!$CL:$CL,Event_and_Consequence!AF:AF,"",0,1),""))</f>
        <v/>
      </c>
      <c r="V310" s="184"/>
      <c r="W310" s="184"/>
      <c r="X310" s="179" t="str">
        <f>IF($C310="","",IF(_xlfn.XLOOKUP($B310,Event_and_Consequence!$CL:$CL,Event_and_Consequence!AG:AG,"",0,1)&lt;&gt;"",_xlfn.XLOOKUP($B310,Event_and_Consequence!$CL:$CL,Event_and_Consequence!AG:AG,"",0,1),""))</f>
        <v/>
      </c>
      <c r="Y310" s="179" t="str">
        <f>IF($C310="","",IF(_xlfn.XLOOKUP($B310,Event_and_Consequence!$CL:$CL,Event_and_Consequence!AH:AH,"",0,1)&lt;&gt;"",_xlfn.XLOOKUP($B310,Event_and_Consequence!$CL:$CL,Event_and_Consequence!AH:AH,"",0,1),""))</f>
        <v/>
      </c>
      <c r="Z310" s="179" t="str">
        <f>IF($C310="","",IF(_xlfn.XLOOKUP($B310,Event_and_Consequence!$CL:$CL,Event_and_Consequence!AI:AI,"",0,1)&lt;&gt;"",_xlfn.XLOOKUP($B310,Event_and_Consequence!$CL:$CL,Event_and_Consequence!AI:AI,"",0,1),""))</f>
        <v/>
      </c>
      <c r="AA310" s="179" t="str">
        <f>IF($C310="","",IF(_xlfn.XLOOKUP($B310,Event_and_Consequence!$CL:$CL,Event_and_Consequence!AJ:AJ,"",0,1)&lt;&gt;"",_xlfn.XLOOKUP($B310,Event_and_Consequence!$CL:$CL,Event_and_Consequence!AJ:AJ,"",0,1),""))</f>
        <v/>
      </c>
      <c r="AB310" s="184"/>
    </row>
    <row r="311" spans="1:28" s="176" customFormat="1" ht="12" x14ac:dyDescent="0.25">
      <c r="A311" s="188"/>
      <c r="B311" s="188">
        <v>309</v>
      </c>
      <c r="C311" s="178" t="str">
        <f>_xlfn.XLOOKUP($B311,Event_and_Consequence!$CL:$CL,Event_and_Consequence!B:B,"",0,1)</f>
        <v/>
      </c>
      <c r="D311" s="179" t="str">
        <f>IF($C311="","",_xlfn.XLOOKUP(C311,Facility_Information!B:B,Facility_Information!O:O,,0,1))</f>
        <v/>
      </c>
      <c r="E311" s="180" t="str">
        <f>IF($C311="","",_xlfn.XLOOKUP($B311,Event_and_Consequence!$CL:$CL,Event_and_Consequence!G:G,"",0,1))</f>
        <v/>
      </c>
      <c r="F311" s="181" t="str">
        <f>IF($C311="","",_xlfn.XLOOKUP($B311,Event_and_Consequence!$CL:$CL,Event_and_Consequence!H:H,"",0,1))</f>
        <v/>
      </c>
      <c r="G311" s="184"/>
      <c r="H311" s="184"/>
      <c r="I311" s="184"/>
      <c r="J311" s="179" t="str">
        <f>IF($C311="","",_xlfn.XLOOKUP($B311,Event_and_Consequence!$CL:$CL,Event_and_Consequence!I:I,"",0,1))</f>
        <v/>
      </c>
      <c r="K311" s="184"/>
      <c r="L311" s="179" t="str">
        <f>IF($C311="","",IF(_xlfn.XLOOKUP($B311,Event_and_Consequence!$CL:$CL,Event_and_Consequence!Y:Y,"",0,1)&lt;&gt;"",_xlfn.XLOOKUP($B311,Event_and_Consequence!$CL:$CL,Event_and_Consequence!Y:Y,"",0,1),""))</f>
        <v/>
      </c>
      <c r="M311" s="179" t="str">
        <f>IF($C311="","",IF(_xlfn.XLOOKUP($B311,Event_and_Consequence!$CL:$CL,Event_and_Consequence!Z:Z,"",0,1)&lt;&gt;"",_xlfn.XLOOKUP($B311,Event_and_Consequence!$CL:$CL,Event_and_Consequence!Z:Z,"",0,1),""))</f>
        <v/>
      </c>
      <c r="N311" s="179" t="str">
        <f>IF($C311="","",IF(_xlfn.XLOOKUP($B311,Event_and_Consequence!$CL:$CL,Event_and_Consequence!AA:AA,"",0,1)&lt;&gt;"",_xlfn.XLOOKUP($B311,Event_and_Consequence!$CL:$CL,Event_and_Consequence!AA:AA,"",0,1),""))</f>
        <v/>
      </c>
      <c r="O311" s="179" t="str">
        <f>IF($C311="","",IF(_xlfn.XLOOKUP($B311,Event_and_Consequence!$CL:$CL,Event_and_Consequence!AB:AB,"",0,1)&lt;&gt;"",_xlfn.XLOOKUP($B311,Event_and_Consequence!$CL:$CL,Event_and_Consequence!AB:AB,"",0,1),""))</f>
        <v/>
      </c>
      <c r="P311" s="184"/>
      <c r="Q311" s="184"/>
      <c r="R311" s="179" t="str">
        <f>IF($C311="","",IF(_xlfn.XLOOKUP($B311,Event_and_Consequence!$CL:$CL,Event_and_Consequence!AC:AC,"",0,1)&lt;&gt;"",_xlfn.XLOOKUP($B311,Event_and_Consequence!$CL:$CL,Event_and_Consequence!AC:AC,"",0,1),""))</f>
        <v/>
      </c>
      <c r="S311" s="179" t="str">
        <f>IF($C311="","",IF(_xlfn.XLOOKUP($B311,Event_and_Consequence!$CL:$CL,Event_and_Consequence!AD:AD,"",0,1)&lt;&gt;"",_xlfn.XLOOKUP($B311,Event_and_Consequence!$CL:$CL,Event_and_Consequence!AD:AD,"",0,1),""))</f>
        <v/>
      </c>
      <c r="T311" s="179" t="str">
        <f>IF($C311="","",IF(_xlfn.XLOOKUP($B311,Event_and_Consequence!$CL:$CL,Event_and_Consequence!AE:AE,"",0,1)&lt;&gt;"",_xlfn.XLOOKUP($B311,Event_and_Consequence!$CL:$CL,Event_and_Consequence!AE:AE,"",0,1),""))</f>
        <v/>
      </c>
      <c r="U311" s="179" t="str">
        <f>IF($C311="","",IF(_xlfn.XLOOKUP($B311,Event_and_Consequence!$CL:$CL,Event_and_Consequence!AF:AF,"",0,1)&lt;&gt;"",_xlfn.XLOOKUP($B311,Event_and_Consequence!$CL:$CL,Event_and_Consequence!AF:AF,"",0,1),""))</f>
        <v/>
      </c>
      <c r="V311" s="184"/>
      <c r="W311" s="184"/>
      <c r="X311" s="179" t="str">
        <f>IF($C311="","",IF(_xlfn.XLOOKUP($B311,Event_and_Consequence!$CL:$CL,Event_and_Consequence!AG:AG,"",0,1)&lt;&gt;"",_xlfn.XLOOKUP($B311,Event_and_Consequence!$CL:$CL,Event_and_Consequence!AG:AG,"",0,1),""))</f>
        <v/>
      </c>
      <c r="Y311" s="179" t="str">
        <f>IF($C311="","",IF(_xlfn.XLOOKUP($B311,Event_and_Consequence!$CL:$CL,Event_and_Consequence!AH:AH,"",0,1)&lt;&gt;"",_xlfn.XLOOKUP($B311,Event_and_Consequence!$CL:$CL,Event_and_Consequence!AH:AH,"",0,1),""))</f>
        <v/>
      </c>
      <c r="Z311" s="179" t="str">
        <f>IF($C311="","",IF(_xlfn.XLOOKUP($B311,Event_and_Consequence!$CL:$CL,Event_and_Consequence!AI:AI,"",0,1)&lt;&gt;"",_xlfn.XLOOKUP($B311,Event_and_Consequence!$CL:$CL,Event_and_Consequence!AI:AI,"",0,1),""))</f>
        <v/>
      </c>
      <c r="AA311" s="179" t="str">
        <f>IF($C311="","",IF(_xlfn.XLOOKUP($B311,Event_and_Consequence!$CL:$CL,Event_and_Consequence!AJ:AJ,"",0,1)&lt;&gt;"",_xlfn.XLOOKUP($B311,Event_and_Consequence!$CL:$CL,Event_and_Consequence!AJ:AJ,"",0,1),""))</f>
        <v/>
      </c>
      <c r="AB311" s="184"/>
    </row>
    <row r="312" spans="1:28" s="176" customFormat="1" ht="12" x14ac:dyDescent="0.25">
      <c r="A312" s="188"/>
      <c r="B312" s="188">
        <v>310</v>
      </c>
      <c r="C312" s="178" t="str">
        <f>_xlfn.XLOOKUP($B312,Event_and_Consequence!$CL:$CL,Event_and_Consequence!B:B,"",0,1)</f>
        <v/>
      </c>
      <c r="D312" s="179" t="str">
        <f>IF($C312="","",_xlfn.XLOOKUP(C312,Facility_Information!B:B,Facility_Information!O:O,,0,1))</f>
        <v/>
      </c>
      <c r="E312" s="180" t="str">
        <f>IF($C312="","",_xlfn.XLOOKUP($B312,Event_and_Consequence!$CL:$CL,Event_and_Consequence!G:G,"",0,1))</f>
        <v/>
      </c>
      <c r="F312" s="181" t="str">
        <f>IF($C312="","",_xlfn.XLOOKUP($B312,Event_and_Consequence!$CL:$CL,Event_and_Consequence!H:H,"",0,1))</f>
        <v/>
      </c>
      <c r="G312" s="184"/>
      <c r="H312" s="184"/>
      <c r="I312" s="184"/>
      <c r="J312" s="179" t="str">
        <f>IF($C312="","",_xlfn.XLOOKUP($B312,Event_and_Consequence!$CL:$CL,Event_and_Consequence!I:I,"",0,1))</f>
        <v/>
      </c>
      <c r="K312" s="184"/>
      <c r="L312" s="179" t="str">
        <f>IF($C312="","",IF(_xlfn.XLOOKUP($B312,Event_and_Consequence!$CL:$CL,Event_and_Consequence!Y:Y,"",0,1)&lt;&gt;"",_xlfn.XLOOKUP($B312,Event_and_Consequence!$CL:$CL,Event_and_Consequence!Y:Y,"",0,1),""))</f>
        <v/>
      </c>
      <c r="M312" s="179" t="str">
        <f>IF($C312="","",IF(_xlfn.XLOOKUP($B312,Event_and_Consequence!$CL:$CL,Event_and_Consequence!Z:Z,"",0,1)&lt;&gt;"",_xlfn.XLOOKUP($B312,Event_and_Consequence!$CL:$CL,Event_and_Consequence!Z:Z,"",0,1),""))</f>
        <v/>
      </c>
      <c r="N312" s="179" t="str">
        <f>IF($C312="","",IF(_xlfn.XLOOKUP($B312,Event_and_Consequence!$CL:$CL,Event_and_Consequence!AA:AA,"",0,1)&lt;&gt;"",_xlfn.XLOOKUP($B312,Event_and_Consequence!$CL:$CL,Event_and_Consequence!AA:AA,"",0,1),""))</f>
        <v/>
      </c>
      <c r="O312" s="179" t="str">
        <f>IF($C312="","",IF(_xlfn.XLOOKUP($B312,Event_and_Consequence!$CL:$CL,Event_and_Consequence!AB:AB,"",0,1)&lt;&gt;"",_xlfn.XLOOKUP($B312,Event_and_Consequence!$CL:$CL,Event_and_Consequence!AB:AB,"",0,1),""))</f>
        <v/>
      </c>
      <c r="P312" s="184"/>
      <c r="Q312" s="184"/>
      <c r="R312" s="179" t="str">
        <f>IF($C312="","",IF(_xlfn.XLOOKUP($B312,Event_and_Consequence!$CL:$CL,Event_and_Consequence!AC:AC,"",0,1)&lt;&gt;"",_xlfn.XLOOKUP($B312,Event_and_Consequence!$CL:$CL,Event_and_Consequence!AC:AC,"",0,1),""))</f>
        <v/>
      </c>
      <c r="S312" s="179" t="str">
        <f>IF($C312="","",IF(_xlfn.XLOOKUP($B312,Event_and_Consequence!$CL:$CL,Event_and_Consequence!AD:AD,"",0,1)&lt;&gt;"",_xlfn.XLOOKUP($B312,Event_and_Consequence!$CL:$CL,Event_and_Consequence!AD:AD,"",0,1),""))</f>
        <v/>
      </c>
      <c r="T312" s="179" t="str">
        <f>IF($C312="","",IF(_xlfn.XLOOKUP($B312,Event_and_Consequence!$CL:$CL,Event_and_Consequence!AE:AE,"",0,1)&lt;&gt;"",_xlfn.XLOOKUP($B312,Event_and_Consequence!$CL:$CL,Event_and_Consequence!AE:AE,"",0,1),""))</f>
        <v/>
      </c>
      <c r="U312" s="179" t="str">
        <f>IF($C312="","",IF(_xlfn.XLOOKUP($B312,Event_and_Consequence!$CL:$CL,Event_and_Consequence!AF:AF,"",0,1)&lt;&gt;"",_xlfn.XLOOKUP($B312,Event_and_Consequence!$CL:$CL,Event_and_Consequence!AF:AF,"",0,1),""))</f>
        <v/>
      </c>
      <c r="V312" s="184"/>
      <c r="W312" s="184"/>
      <c r="X312" s="179" t="str">
        <f>IF($C312="","",IF(_xlfn.XLOOKUP($B312,Event_and_Consequence!$CL:$CL,Event_and_Consequence!AG:AG,"",0,1)&lt;&gt;"",_xlfn.XLOOKUP($B312,Event_and_Consequence!$CL:$CL,Event_and_Consequence!AG:AG,"",0,1),""))</f>
        <v/>
      </c>
      <c r="Y312" s="179" t="str">
        <f>IF($C312="","",IF(_xlfn.XLOOKUP($B312,Event_and_Consequence!$CL:$CL,Event_and_Consequence!AH:AH,"",0,1)&lt;&gt;"",_xlfn.XLOOKUP($B312,Event_and_Consequence!$CL:$CL,Event_and_Consequence!AH:AH,"",0,1),""))</f>
        <v/>
      </c>
      <c r="Z312" s="179" t="str">
        <f>IF($C312="","",IF(_xlfn.XLOOKUP($B312,Event_and_Consequence!$CL:$CL,Event_and_Consequence!AI:AI,"",0,1)&lt;&gt;"",_xlfn.XLOOKUP($B312,Event_and_Consequence!$CL:$CL,Event_and_Consequence!AI:AI,"",0,1),""))</f>
        <v/>
      </c>
      <c r="AA312" s="179" t="str">
        <f>IF($C312="","",IF(_xlfn.XLOOKUP($B312,Event_and_Consequence!$CL:$CL,Event_and_Consequence!AJ:AJ,"",0,1)&lt;&gt;"",_xlfn.XLOOKUP($B312,Event_and_Consequence!$CL:$CL,Event_and_Consequence!AJ:AJ,"",0,1),""))</f>
        <v/>
      </c>
      <c r="AB312" s="184"/>
    </row>
    <row r="313" spans="1:28" s="176" customFormat="1" ht="12" x14ac:dyDescent="0.25">
      <c r="A313" s="188"/>
      <c r="B313" s="188">
        <v>311</v>
      </c>
      <c r="C313" s="178" t="str">
        <f>_xlfn.XLOOKUP($B313,Event_and_Consequence!$CL:$CL,Event_and_Consequence!B:B,"",0,1)</f>
        <v/>
      </c>
      <c r="D313" s="179" t="str">
        <f>IF($C313="","",_xlfn.XLOOKUP(C313,Facility_Information!B:B,Facility_Information!O:O,,0,1))</f>
        <v/>
      </c>
      <c r="E313" s="180" t="str">
        <f>IF($C313="","",_xlfn.XLOOKUP($B313,Event_and_Consequence!$CL:$CL,Event_and_Consequence!G:G,"",0,1))</f>
        <v/>
      </c>
      <c r="F313" s="181" t="str">
        <f>IF($C313="","",_xlfn.XLOOKUP($B313,Event_and_Consequence!$CL:$CL,Event_and_Consequence!H:H,"",0,1))</f>
        <v/>
      </c>
      <c r="G313" s="184"/>
      <c r="H313" s="184"/>
      <c r="I313" s="184"/>
      <c r="J313" s="179" t="str">
        <f>IF($C313="","",_xlfn.XLOOKUP($B313,Event_and_Consequence!$CL:$CL,Event_and_Consequence!I:I,"",0,1))</f>
        <v/>
      </c>
      <c r="K313" s="184"/>
      <c r="L313" s="179" t="str">
        <f>IF($C313="","",IF(_xlfn.XLOOKUP($B313,Event_and_Consequence!$CL:$CL,Event_and_Consequence!Y:Y,"",0,1)&lt;&gt;"",_xlfn.XLOOKUP($B313,Event_and_Consequence!$CL:$CL,Event_and_Consequence!Y:Y,"",0,1),""))</f>
        <v/>
      </c>
      <c r="M313" s="179" t="str">
        <f>IF($C313="","",IF(_xlfn.XLOOKUP($B313,Event_and_Consequence!$CL:$CL,Event_and_Consequence!Z:Z,"",0,1)&lt;&gt;"",_xlfn.XLOOKUP($B313,Event_and_Consequence!$CL:$CL,Event_and_Consequence!Z:Z,"",0,1),""))</f>
        <v/>
      </c>
      <c r="N313" s="179" t="str">
        <f>IF($C313="","",IF(_xlfn.XLOOKUP($B313,Event_and_Consequence!$CL:$CL,Event_and_Consequence!AA:AA,"",0,1)&lt;&gt;"",_xlfn.XLOOKUP($B313,Event_and_Consequence!$CL:$CL,Event_and_Consequence!AA:AA,"",0,1),""))</f>
        <v/>
      </c>
      <c r="O313" s="179" t="str">
        <f>IF($C313="","",IF(_xlfn.XLOOKUP($B313,Event_and_Consequence!$CL:$CL,Event_and_Consequence!AB:AB,"",0,1)&lt;&gt;"",_xlfn.XLOOKUP($B313,Event_and_Consequence!$CL:$CL,Event_and_Consequence!AB:AB,"",0,1),""))</f>
        <v/>
      </c>
      <c r="P313" s="184"/>
      <c r="Q313" s="184"/>
      <c r="R313" s="179" t="str">
        <f>IF($C313="","",IF(_xlfn.XLOOKUP($B313,Event_and_Consequence!$CL:$CL,Event_and_Consequence!AC:AC,"",0,1)&lt;&gt;"",_xlfn.XLOOKUP($B313,Event_and_Consequence!$CL:$CL,Event_and_Consequence!AC:AC,"",0,1),""))</f>
        <v/>
      </c>
      <c r="S313" s="179" t="str">
        <f>IF($C313="","",IF(_xlfn.XLOOKUP($B313,Event_and_Consequence!$CL:$CL,Event_and_Consequence!AD:AD,"",0,1)&lt;&gt;"",_xlfn.XLOOKUP($B313,Event_and_Consequence!$CL:$CL,Event_and_Consequence!AD:AD,"",0,1),""))</f>
        <v/>
      </c>
      <c r="T313" s="179" t="str">
        <f>IF($C313="","",IF(_xlfn.XLOOKUP($B313,Event_and_Consequence!$CL:$CL,Event_and_Consequence!AE:AE,"",0,1)&lt;&gt;"",_xlfn.XLOOKUP($B313,Event_and_Consequence!$CL:$CL,Event_and_Consequence!AE:AE,"",0,1),""))</f>
        <v/>
      </c>
      <c r="U313" s="179" t="str">
        <f>IF($C313="","",IF(_xlfn.XLOOKUP($B313,Event_and_Consequence!$CL:$CL,Event_and_Consequence!AF:AF,"",0,1)&lt;&gt;"",_xlfn.XLOOKUP($B313,Event_and_Consequence!$CL:$CL,Event_and_Consequence!AF:AF,"",0,1),""))</f>
        <v/>
      </c>
      <c r="V313" s="184"/>
      <c r="W313" s="184"/>
      <c r="X313" s="179" t="str">
        <f>IF($C313="","",IF(_xlfn.XLOOKUP($B313,Event_and_Consequence!$CL:$CL,Event_and_Consequence!AG:AG,"",0,1)&lt;&gt;"",_xlfn.XLOOKUP($B313,Event_and_Consequence!$CL:$CL,Event_and_Consequence!AG:AG,"",0,1),""))</f>
        <v/>
      </c>
      <c r="Y313" s="179" t="str">
        <f>IF($C313="","",IF(_xlfn.XLOOKUP($B313,Event_and_Consequence!$CL:$CL,Event_and_Consequence!AH:AH,"",0,1)&lt;&gt;"",_xlfn.XLOOKUP($B313,Event_and_Consequence!$CL:$CL,Event_and_Consequence!AH:AH,"",0,1),""))</f>
        <v/>
      </c>
      <c r="Z313" s="179" t="str">
        <f>IF($C313="","",IF(_xlfn.XLOOKUP($B313,Event_and_Consequence!$CL:$CL,Event_and_Consequence!AI:AI,"",0,1)&lt;&gt;"",_xlfn.XLOOKUP($B313,Event_and_Consequence!$CL:$CL,Event_and_Consequence!AI:AI,"",0,1),""))</f>
        <v/>
      </c>
      <c r="AA313" s="179" t="str">
        <f>IF($C313="","",IF(_xlfn.XLOOKUP($B313,Event_and_Consequence!$CL:$CL,Event_and_Consequence!AJ:AJ,"",0,1)&lt;&gt;"",_xlfn.XLOOKUP($B313,Event_and_Consequence!$CL:$CL,Event_and_Consequence!AJ:AJ,"",0,1),""))</f>
        <v/>
      </c>
      <c r="AB313" s="184"/>
    </row>
    <row r="314" spans="1:28" s="176" customFormat="1" ht="12" x14ac:dyDescent="0.25">
      <c r="A314" s="188"/>
      <c r="B314" s="188">
        <v>312</v>
      </c>
      <c r="C314" s="178" t="str">
        <f>_xlfn.XLOOKUP($B314,Event_and_Consequence!$CL:$CL,Event_and_Consequence!B:B,"",0,1)</f>
        <v/>
      </c>
      <c r="D314" s="179" t="str">
        <f>IF($C314="","",_xlfn.XLOOKUP(C314,Facility_Information!B:B,Facility_Information!O:O,,0,1))</f>
        <v/>
      </c>
      <c r="E314" s="180" t="str">
        <f>IF($C314="","",_xlfn.XLOOKUP($B314,Event_and_Consequence!$CL:$CL,Event_and_Consequence!G:G,"",0,1))</f>
        <v/>
      </c>
      <c r="F314" s="181" t="str">
        <f>IF($C314="","",_xlfn.XLOOKUP($B314,Event_and_Consequence!$CL:$CL,Event_and_Consequence!H:H,"",0,1))</f>
        <v/>
      </c>
      <c r="G314" s="184"/>
      <c r="H314" s="184"/>
      <c r="I314" s="184"/>
      <c r="J314" s="179" t="str">
        <f>IF($C314="","",_xlfn.XLOOKUP($B314,Event_and_Consequence!$CL:$CL,Event_and_Consequence!I:I,"",0,1))</f>
        <v/>
      </c>
      <c r="K314" s="184"/>
      <c r="L314" s="179" t="str">
        <f>IF($C314="","",IF(_xlfn.XLOOKUP($B314,Event_and_Consequence!$CL:$CL,Event_and_Consequence!Y:Y,"",0,1)&lt;&gt;"",_xlfn.XLOOKUP($B314,Event_and_Consequence!$CL:$CL,Event_and_Consequence!Y:Y,"",0,1),""))</f>
        <v/>
      </c>
      <c r="M314" s="179" t="str">
        <f>IF($C314="","",IF(_xlfn.XLOOKUP($B314,Event_and_Consequence!$CL:$CL,Event_and_Consequence!Z:Z,"",0,1)&lt;&gt;"",_xlfn.XLOOKUP($B314,Event_and_Consequence!$CL:$CL,Event_and_Consequence!Z:Z,"",0,1),""))</f>
        <v/>
      </c>
      <c r="N314" s="179" t="str">
        <f>IF($C314="","",IF(_xlfn.XLOOKUP($B314,Event_and_Consequence!$CL:$CL,Event_and_Consequence!AA:AA,"",0,1)&lt;&gt;"",_xlfn.XLOOKUP($B314,Event_and_Consequence!$CL:$CL,Event_and_Consequence!AA:AA,"",0,1),""))</f>
        <v/>
      </c>
      <c r="O314" s="179" t="str">
        <f>IF($C314="","",IF(_xlfn.XLOOKUP($B314,Event_and_Consequence!$CL:$CL,Event_and_Consequence!AB:AB,"",0,1)&lt;&gt;"",_xlfn.XLOOKUP($B314,Event_and_Consequence!$CL:$CL,Event_and_Consequence!AB:AB,"",0,1),""))</f>
        <v/>
      </c>
      <c r="P314" s="184"/>
      <c r="Q314" s="184"/>
      <c r="R314" s="179" t="str">
        <f>IF($C314="","",IF(_xlfn.XLOOKUP($B314,Event_and_Consequence!$CL:$CL,Event_and_Consequence!AC:AC,"",0,1)&lt;&gt;"",_xlfn.XLOOKUP($B314,Event_and_Consequence!$CL:$CL,Event_and_Consequence!AC:AC,"",0,1),""))</f>
        <v/>
      </c>
      <c r="S314" s="179" t="str">
        <f>IF($C314="","",IF(_xlfn.XLOOKUP($B314,Event_and_Consequence!$CL:$CL,Event_and_Consequence!AD:AD,"",0,1)&lt;&gt;"",_xlfn.XLOOKUP($B314,Event_and_Consequence!$CL:$CL,Event_and_Consequence!AD:AD,"",0,1),""))</f>
        <v/>
      </c>
      <c r="T314" s="179" t="str">
        <f>IF($C314="","",IF(_xlfn.XLOOKUP($B314,Event_and_Consequence!$CL:$CL,Event_and_Consequence!AE:AE,"",0,1)&lt;&gt;"",_xlfn.XLOOKUP($B314,Event_and_Consequence!$CL:$CL,Event_and_Consequence!AE:AE,"",0,1),""))</f>
        <v/>
      </c>
      <c r="U314" s="179" t="str">
        <f>IF($C314="","",IF(_xlfn.XLOOKUP($B314,Event_and_Consequence!$CL:$CL,Event_and_Consequence!AF:AF,"",0,1)&lt;&gt;"",_xlfn.XLOOKUP($B314,Event_and_Consequence!$CL:$CL,Event_and_Consequence!AF:AF,"",0,1),""))</f>
        <v/>
      </c>
      <c r="V314" s="184"/>
      <c r="W314" s="184"/>
      <c r="X314" s="179" t="str">
        <f>IF($C314="","",IF(_xlfn.XLOOKUP($B314,Event_and_Consequence!$CL:$CL,Event_and_Consequence!AG:AG,"",0,1)&lt;&gt;"",_xlfn.XLOOKUP($B314,Event_and_Consequence!$CL:$CL,Event_and_Consequence!AG:AG,"",0,1),""))</f>
        <v/>
      </c>
      <c r="Y314" s="179" t="str">
        <f>IF($C314="","",IF(_xlfn.XLOOKUP($B314,Event_and_Consequence!$CL:$CL,Event_and_Consequence!AH:AH,"",0,1)&lt;&gt;"",_xlfn.XLOOKUP($B314,Event_and_Consequence!$CL:$CL,Event_and_Consequence!AH:AH,"",0,1),""))</f>
        <v/>
      </c>
      <c r="Z314" s="179" t="str">
        <f>IF($C314="","",IF(_xlfn.XLOOKUP($B314,Event_and_Consequence!$CL:$CL,Event_and_Consequence!AI:AI,"",0,1)&lt;&gt;"",_xlfn.XLOOKUP($B314,Event_and_Consequence!$CL:$CL,Event_and_Consequence!AI:AI,"",0,1),""))</f>
        <v/>
      </c>
      <c r="AA314" s="179" t="str">
        <f>IF($C314="","",IF(_xlfn.XLOOKUP($B314,Event_and_Consequence!$CL:$CL,Event_and_Consequence!AJ:AJ,"",0,1)&lt;&gt;"",_xlfn.XLOOKUP($B314,Event_and_Consequence!$CL:$CL,Event_and_Consequence!AJ:AJ,"",0,1),""))</f>
        <v/>
      </c>
      <c r="AB314" s="184"/>
    </row>
    <row r="315" spans="1:28" s="176" customFormat="1" ht="12" x14ac:dyDescent="0.25">
      <c r="A315" s="188"/>
      <c r="B315" s="188">
        <v>313</v>
      </c>
      <c r="C315" s="178" t="str">
        <f>_xlfn.XLOOKUP($B315,Event_and_Consequence!$CL:$CL,Event_and_Consequence!B:B,"",0,1)</f>
        <v/>
      </c>
      <c r="D315" s="179" t="str">
        <f>IF($C315="","",_xlfn.XLOOKUP(C315,Facility_Information!B:B,Facility_Information!O:O,,0,1))</f>
        <v/>
      </c>
      <c r="E315" s="180" t="str">
        <f>IF($C315="","",_xlfn.XLOOKUP($B315,Event_and_Consequence!$CL:$CL,Event_and_Consequence!G:G,"",0,1))</f>
        <v/>
      </c>
      <c r="F315" s="181" t="str">
        <f>IF($C315="","",_xlfn.XLOOKUP($B315,Event_and_Consequence!$CL:$CL,Event_and_Consequence!H:H,"",0,1))</f>
        <v/>
      </c>
      <c r="G315" s="184"/>
      <c r="H315" s="184"/>
      <c r="I315" s="184"/>
      <c r="J315" s="179" t="str">
        <f>IF($C315="","",_xlfn.XLOOKUP($B315,Event_and_Consequence!$CL:$CL,Event_and_Consequence!I:I,"",0,1))</f>
        <v/>
      </c>
      <c r="K315" s="184"/>
      <c r="L315" s="179" t="str">
        <f>IF($C315="","",IF(_xlfn.XLOOKUP($B315,Event_and_Consequence!$CL:$CL,Event_and_Consequence!Y:Y,"",0,1)&lt;&gt;"",_xlfn.XLOOKUP($B315,Event_and_Consequence!$CL:$CL,Event_and_Consequence!Y:Y,"",0,1),""))</f>
        <v/>
      </c>
      <c r="M315" s="179" t="str">
        <f>IF($C315="","",IF(_xlfn.XLOOKUP($B315,Event_and_Consequence!$CL:$CL,Event_and_Consequence!Z:Z,"",0,1)&lt;&gt;"",_xlfn.XLOOKUP($B315,Event_and_Consequence!$CL:$CL,Event_and_Consequence!Z:Z,"",0,1),""))</f>
        <v/>
      </c>
      <c r="N315" s="179" t="str">
        <f>IF($C315="","",IF(_xlfn.XLOOKUP($B315,Event_and_Consequence!$CL:$CL,Event_and_Consequence!AA:AA,"",0,1)&lt;&gt;"",_xlfn.XLOOKUP($B315,Event_and_Consequence!$CL:$CL,Event_and_Consequence!AA:AA,"",0,1),""))</f>
        <v/>
      </c>
      <c r="O315" s="179" t="str">
        <f>IF($C315="","",IF(_xlfn.XLOOKUP($B315,Event_and_Consequence!$CL:$CL,Event_and_Consequence!AB:AB,"",0,1)&lt;&gt;"",_xlfn.XLOOKUP($B315,Event_and_Consequence!$CL:$CL,Event_and_Consequence!AB:AB,"",0,1),""))</f>
        <v/>
      </c>
      <c r="P315" s="184"/>
      <c r="Q315" s="184"/>
      <c r="R315" s="179" t="str">
        <f>IF($C315="","",IF(_xlfn.XLOOKUP($B315,Event_and_Consequence!$CL:$CL,Event_and_Consequence!AC:AC,"",0,1)&lt;&gt;"",_xlfn.XLOOKUP($B315,Event_and_Consequence!$CL:$CL,Event_and_Consequence!AC:AC,"",0,1),""))</f>
        <v/>
      </c>
      <c r="S315" s="179" t="str">
        <f>IF($C315="","",IF(_xlfn.XLOOKUP($B315,Event_and_Consequence!$CL:$CL,Event_and_Consequence!AD:AD,"",0,1)&lt;&gt;"",_xlfn.XLOOKUP($B315,Event_and_Consequence!$CL:$CL,Event_and_Consequence!AD:AD,"",0,1),""))</f>
        <v/>
      </c>
      <c r="T315" s="179" t="str">
        <f>IF($C315="","",IF(_xlfn.XLOOKUP($B315,Event_and_Consequence!$CL:$CL,Event_and_Consequence!AE:AE,"",0,1)&lt;&gt;"",_xlfn.XLOOKUP($B315,Event_and_Consequence!$CL:$CL,Event_and_Consequence!AE:AE,"",0,1),""))</f>
        <v/>
      </c>
      <c r="U315" s="179" t="str">
        <f>IF($C315="","",IF(_xlfn.XLOOKUP($B315,Event_and_Consequence!$CL:$CL,Event_and_Consequence!AF:AF,"",0,1)&lt;&gt;"",_xlfn.XLOOKUP($B315,Event_and_Consequence!$CL:$CL,Event_and_Consequence!AF:AF,"",0,1),""))</f>
        <v/>
      </c>
      <c r="V315" s="184"/>
      <c r="W315" s="184"/>
      <c r="X315" s="179" t="str">
        <f>IF($C315="","",IF(_xlfn.XLOOKUP($B315,Event_and_Consequence!$CL:$CL,Event_and_Consequence!AG:AG,"",0,1)&lt;&gt;"",_xlfn.XLOOKUP($B315,Event_and_Consequence!$CL:$CL,Event_and_Consequence!AG:AG,"",0,1),""))</f>
        <v/>
      </c>
      <c r="Y315" s="179" t="str">
        <f>IF($C315="","",IF(_xlfn.XLOOKUP($B315,Event_and_Consequence!$CL:$CL,Event_and_Consequence!AH:AH,"",0,1)&lt;&gt;"",_xlfn.XLOOKUP($B315,Event_and_Consequence!$CL:$CL,Event_and_Consequence!AH:AH,"",0,1),""))</f>
        <v/>
      </c>
      <c r="Z315" s="179" t="str">
        <f>IF($C315="","",IF(_xlfn.XLOOKUP($B315,Event_and_Consequence!$CL:$CL,Event_and_Consequence!AI:AI,"",0,1)&lt;&gt;"",_xlfn.XLOOKUP($B315,Event_and_Consequence!$CL:$CL,Event_and_Consequence!AI:AI,"",0,1),""))</f>
        <v/>
      </c>
      <c r="AA315" s="179" t="str">
        <f>IF($C315="","",IF(_xlfn.XLOOKUP($B315,Event_and_Consequence!$CL:$CL,Event_and_Consequence!AJ:AJ,"",0,1)&lt;&gt;"",_xlfn.XLOOKUP($B315,Event_and_Consequence!$CL:$CL,Event_and_Consequence!AJ:AJ,"",0,1),""))</f>
        <v/>
      </c>
      <c r="AB315" s="184"/>
    </row>
    <row r="316" spans="1:28" s="176" customFormat="1" ht="12" x14ac:dyDescent="0.25">
      <c r="A316" s="188"/>
      <c r="B316" s="188">
        <v>314</v>
      </c>
      <c r="C316" s="178" t="str">
        <f>_xlfn.XLOOKUP($B316,Event_and_Consequence!$CL:$CL,Event_and_Consequence!B:B,"",0,1)</f>
        <v/>
      </c>
      <c r="D316" s="179" t="str">
        <f>IF($C316="","",_xlfn.XLOOKUP(C316,Facility_Information!B:B,Facility_Information!O:O,,0,1))</f>
        <v/>
      </c>
      <c r="E316" s="180" t="str">
        <f>IF($C316="","",_xlfn.XLOOKUP($B316,Event_and_Consequence!$CL:$CL,Event_and_Consequence!G:G,"",0,1))</f>
        <v/>
      </c>
      <c r="F316" s="181" t="str">
        <f>IF($C316="","",_xlfn.XLOOKUP($B316,Event_and_Consequence!$CL:$CL,Event_and_Consequence!H:H,"",0,1))</f>
        <v/>
      </c>
      <c r="G316" s="184"/>
      <c r="H316" s="184"/>
      <c r="I316" s="184"/>
      <c r="J316" s="179" t="str">
        <f>IF($C316="","",_xlfn.XLOOKUP($B316,Event_and_Consequence!$CL:$CL,Event_and_Consequence!I:I,"",0,1))</f>
        <v/>
      </c>
      <c r="K316" s="184"/>
      <c r="L316" s="179" t="str">
        <f>IF($C316="","",IF(_xlfn.XLOOKUP($B316,Event_and_Consequence!$CL:$CL,Event_and_Consequence!Y:Y,"",0,1)&lt;&gt;"",_xlfn.XLOOKUP($B316,Event_and_Consequence!$CL:$CL,Event_and_Consequence!Y:Y,"",0,1),""))</f>
        <v/>
      </c>
      <c r="M316" s="179" t="str">
        <f>IF($C316="","",IF(_xlfn.XLOOKUP($B316,Event_and_Consequence!$CL:$CL,Event_and_Consequence!Z:Z,"",0,1)&lt;&gt;"",_xlfn.XLOOKUP($B316,Event_and_Consequence!$CL:$CL,Event_and_Consequence!Z:Z,"",0,1),""))</f>
        <v/>
      </c>
      <c r="N316" s="179" t="str">
        <f>IF($C316="","",IF(_xlfn.XLOOKUP($B316,Event_and_Consequence!$CL:$CL,Event_and_Consequence!AA:AA,"",0,1)&lt;&gt;"",_xlfn.XLOOKUP($B316,Event_and_Consequence!$CL:$CL,Event_and_Consequence!AA:AA,"",0,1),""))</f>
        <v/>
      </c>
      <c r="O316" s="179" t="str">
        <f>IF($C316="","",IF(_xlfn.XLOOKUP($B316,Event_and_Consequence!$CL:$CL,Event_and_Consequence!AB:AB,"",0,1)&lt;&gt;"",_xlfn.XLOOKUP($B316,Event_and_Consequence!$CL:$CL,Event_and_Consequence!AB:AB,"",0,1),""))</f>
        <v/>
      </c>
      <c r="P316" s="184"/>
      <c r="Q316" s="184"/>
      <c r="R316" s="179" t="str">
        <f>IF($C316="","",IF(_xlfn.XLOOKUP($B316,Event_and_Consequence!$CL:$CL,Event_and_Consequence!AC:AC,"",0,1)&lt;&gt;"",_xlfn.XLOOKUP($B316,Event_and_Consequence!$CL:$CL,Event_and_Consequence!AC:AC,"",0,1),""))</f>
        <v/>
      </c>
      <c r="S316" s="179" t="str">
        <f>IF($C316="","",IF(_xlfn.XLOOKUP($B316,Event_and_Consequence!$CL:$CL,Event_and_Consequence!AD:AD,"",0,1)&lt;&gt;"",_xlfn.XLOOKUP($B316,Event_and_Consequence!$CL:$CL,Event_and_Consequence!AD:AD,"",0,1),""))</f>
        <v/>
      </c>
      <c r="T316" s="179" t="str">
        <f>IF($C316="","",IF(_xlfn.XLOOKUP($B316,Event_and_Consequence!$CL:$CL,Event_and_Consequence!AE:AE,"",0,1)&lt;&gt;"",_xlfn.XLOOKUP($B316,Event_and_Consequence!$CL:$CL,Event_and_Consequence!AE:AE,"",0,1),""))</f>
        <v/>
      </c>
      <c r="U316" s="179" t="str">
        <f>IF($C316="","",IF(_xlfn.XLOOKUP($B316,Event_and_Consequence!$CL:$CL,Event_and_Consequence!AF:AF,"",0,1)&lt;&gt;"",_xlfn.XLOOKUP($B316,Event_and_Consequence!$CL:$CL,Event_and_Consequence!AF:AF,"",0,1),""))</f>
        <v/>
      </c>
      <c r="V316" s="184"/>
      <c r="W316" s="184"/>
      <c r="X316" s="179" t="str">
        <f>IF($C316="","",IF(_xlfn.XLOOKUP($B316,Event_and_Consequence!$CL:$CL,Event_and_Consequence!AG:AG,"",0,1)&lt;&gt;"",_xlfn.XLOOKUP($B316,Event_and_Consequence!$CL:$CL,Event_and_Consequence!AG:AG,"",0,1),""))</f>
        <v/>
      </c>
      <c r="Y316" s="179" t="str">
        <f>IF($C316="","",IF(_xlfn.XLOOKUP($B316,Event_and_Consequence!$CL:$CL,Event_and_Consequence!AH:AH,"",0,1)&lt;&gt;"",_xlfn.XLOOKUP($B316,Event_and_Consequence!$CL:$CL,Event_and_Consequence!AH:AH,"",0,1),""))</f>
        <v/>
      </c>
      <c r="Z316" s="179" t="str">
        <f>IF($C316="","",IF(_xlfn.XLOOKUP($B316,Event_and_Consequence!$CL:$CL,Event_and_Consequence!AI:AI,"",0,1)&lt;&gt;"",_xlfn.XLOOKUP($B316,Event_and_Consequence!$CL:$CL,Event_and_Consequence!AI:AI,"",0,1),""))</f>
        <v/>
      </c>
      <c r="AA316" s="179" t="str">
        <f>IF($C316="","",IF(_xlfn.XLOOKUP($B316,Event_and_Consequence!$CL:$CL,Event_and_Consequence!AJ:AJ,"",0,1)&lt;&gt;"",_xlfn.XLOOKUP($B316,Event_and_Consequence!$CL:$CL,Event_and_Consequence!AJ:AJ,"",0,1),""))</f>
        <v/>
      </c>
      <c r="AB316" s="184"/>
    </row>
    <row r="317" spans="1:28" s="176" customFormat="1" ht="12" x14ac:dyDescent="0.25">
      <c r="A317" s="188"/>
      <c r="B317" s="188">
        <v>315</v>
      </c>
      <c r="C317" s="178" t="str">
        <f>_xlfn.XLOOKUP($B317,Event_and_Consequence!$CL:$CL,Event_and_Consequence!B:B,"",0,1)</f>
        <v/>
      </c>
      <c r="D317" s="179" t="str">
        <f>IF($C317="","",_xlfn.XLOOKUP(C317,Facility_Information!B:B,Facility_Information!O:O,,0,1))</f>
        <v/>
      </c>
      <c r="E317" s="180" t="str">
        <f>IF($C317="","",_xlfn.XLOOKUP($B317,Event_and_Consequence!$CL:$CL,Event_and_Consequence!G:G,"",0,1))</f>
        <v/>
      </c>
      <c r="F317" s="181" t="str">
        <f>IF($C317="","",_xlfn.XLOOKUP($B317,Event_and_Consequence!$CL:$CL,Event_and_Consequence!H:H,"",0,1))</f>
        <v/>
      </c>
      <c r="G317" s="184"/>
      <c r="H317" s="184"/>
      <c r="I317" s="184"/>
      <c r="J317" s="179" t="str">
        <f>IF($C317="","",_xlfn.XLOOKUP($B317,Event_and_Consequence!$CL:$CL,Event_and_Consequence!I:I,"",0,1))</f>
        <v/>
      </c>
      <c r="K317" s="184"/>
      <c r="L317" s="179" t="str">
        <f>IF($C317="","",IF(_xlfn.XLOOKUP($B317,Event_and_Consequence!$CL:$CL,Event_and_Consequence!Y:Y,"",0,1)&lt;&gt;"",_xlfn.XLOOKUP($B317,Event_and_Consequence!$CL:$CL,Event_and_Consequence!Y:Y,"",0,1),""))</f>
        <v/>
      </c>
      <c r="M317" s="179" t="str">
        <f>IF($C317="","",IF(_xlfn.XLOOKUP($B317,Event_and_Consequence!$CL:$CL,Event_and_Consequence!Z:Z,"",0,1)&lt;&gt;"",_xlfn.XLOOKUP($B317,Event_and_Consequence!$CL:$CL,Event_and_Consequence!Z:Z,"",0,1),""))</f>
        <v/>
      </c>
      <c r="N317" s="179" t="str">
        <f>IF($C317="","",IF(_xlfn.XLOOKUP($B317,Event_and_Consequence!$CL:$CL,Event_and_Consequence!AA:AA,"",0,1)&lt;&gt;"",_xlfn.XLOOKUP($B317,Event_and_Consequence!$CL:$CL,Event_and_Consequence!AA:AA,"",0,1),""))</f>
        <v/>
      </c>
      <c r="O317" s="179" t="str">
        <f>IF($C317="","",IF(_xlfn.XLOOKUP($B317,Event_and_Consequence!$CL:$CL,Event_and_Consequence!AB:AB,"",0,1)&lt;&gt;"",_xlfn.XLOOKUP($B317,Event_and_Consequence!$CL:$CL,Event_and_Consequence!AB:AB,"",0,1),""))</f>
        <v/>
      </c>
      <c r="P317" s="184"/>
      <c r="Q317" s="184"/>
      <c r="R317" s="179" t="str">
        <f>IF($C317="","",IF(_xlfn.XLOOKUP($B317,Event_and_Consequence!$CL:$CL,Event_and_Consequence!AC:AC,"",0,1)&lt;&gt;"",_xlfn.XLOOKUP($B317,Event_and_Consequence!$CL:$CL,Event_and_Consequence!AC:AC,"",0,1),""))</f>
        <v/>
      </c>
      <c r="S317" s="179" t="str">
        <f>IF($C317="","",IF(_xlfn.XLOOKUP($B317,Event_and_Consequence!$CL:$CL,Event_and_Consequence!AD:AD,"",0,1)&lt;&gt;"",_xlfn.XLOOKUP($B317,Event_and_Consequence!$CL:$CL,Event_and_Consequence!AD:AD,"",0,1),""))</f>
        <v/>
      </c>
      <c r="T317" s="179" t="str">
        <f>IF($C317="","",IF(_xlfn.XLOOKUP($B317,Event_and_Consequence!$CL:$CL,Event_and_Consequence!AE:AE,"",0,1)&lt;&gt;"",_xlfn.XLOOKUP($B317,Event_and_Consequence!$CL:$CL,Event_and_Consequence!AE:AE,"",0,1),""))</f>
        <v/>
      </c>
      <c r="U317" s="179" t="str">
        <f>IF($C317="","",IF(_xlfn.XLOOKUP($B317,Event_and_Consequence!$CL:$CL,Event_and_Consequence!AF:AF,"",0,1)&lt;&gt;"",_xlfn.XLOOKUP($B317,Event_and_Consequence!$CL:$CL,Event_and_Consequence!AF:AF,"",0,1),""))</f>
        <v/>
      </c>
      <c r="V317" s="184"/>
      <c r="W317" s="184"/>
      <c r="X317" s="179" t="str">
        <f>IF($C317="","",IF(_xlfn.XLOOKUP($B317,Event_and_Consequence!$CL:$CL,Event_and_Consequence!AG:AG,"",0,1)&lt;&gt;"",_xlfn.XLOOKUP($B317,Event_and_Consequence!$CL:$CL,Event_and_Consequence!AG:AG,"",0,1),""))</f>
        <v/>
      </c>
      <c r="Y317" s="179" t="str">
        <f>IF($C317="","",IF(_xlfn.XLOOKUP($B317,Event_and_Consequence!$CL:$CL,Event_and_Consequence!AH:AH,"",0,1)&lt;&gt;"",_xlfn.XLOOKUP($B317,Event_and_Consequence!$CL:$CL,Event_and_Consequence!AH:AH,"",0,1),""))</f>
        <v/>
      </c>
      <c r="Z317" s="179" t="str">
        <f>IF($C317="","",IF(_xlfn.XLOOKUP($B317,Event_and_Consequence!$CL:$CL,Event_and_Consequence!AI:AI,"",0,1)&lt;&gt;"",_xlfn.XLOOKUP($B317,Event_and_Consequence!$CL:$CL,Event_and_Consequence!AI:AI,"",0,1),""))</f>
        <v/>
      </c>
      <c r="AA317" s="179" t="str">
        <f>IF($C317="","",IF(_xlfn.XLOOKUP($B317,Event_and_Consequence!$CL:$CL,Event_and_Consequence!AJ:AJ,"",0,1)&lt;&gt;"",_xlfn.XLOOKUP($B317,Event_and_Consequence!$CL:$CL,Event_and_Consequence!AJ:AJ,"",0,1),""))</f>
        <v/>
      </c>
      <c r="AB317" s="184"/>
    </row>
    <row r="318" spans="1:28" s="176" customFormat="1" ht="12" x14ac:dyDescent="0.25">
      <c r="A318" s="188"/>
      <c r="B318" s="188">
        <v>316</v>
      </c>
      <c r="C318" s="178" t="str">
        <f>_xlfn.XLOOKUP($B318,Event_and_Consequence!$CL:$CL,Event_and_Consequence!B:B,"",0,1)</f>
        <v/>
      </c>
      <c r="D318" s="179" t="str">
        <f>IF($C318="","",_xlfn.XLOOKUP(C318,Facility_Information!B:B,Facility_Information!O:O,,0,1))</f>
        <v/>
      </c>
      <c r="E318" s="180" t="str">
        <f>IF($C318="","",_xlfn.XLOOKUP($B318,Event_and_Consequence!$CL:$CL,Event_and_Consequence!G:G,"",0,1))</f>
        <v/>
      </c>
      <c r="F318" s="181" t="str">
        <f>IF($C318="","",_xlfn.XLOOKUP($B318,Event_and_Consequence!$CL:$CL,Event_and_Consequence!H:H,"",0,1))</f>
        <v/>
      </c>
      <c r="G318" s="184"/>
      <c r="H318" s="184"/>
      <c r="I318" s="184"/>
      <c r="J318" s="179" t="str">
        <f>IF($C318="","",_xlfn.XLOOKUP($B318,Event_and_Consequence!$CL:$CL,Event_and_Consequence!I:I,"",0,1))</f>
        <v/>
      </c>
      <c r="K318" s="184"/>
      <c r="L318" s="179" t="str">
        <f>IF($C318="","",IF(_xlfn.XLOOKUP($B318,Event_and_Consequence!$CL:$CL,Event_and_Consequence!Y:Y,"",0,1)&lt;&gt;"",_xlfn.XLOOKUP($B318,Event_and_Consequence!$CL:$CL,Event_and_Consequence!Y:Y,"",0,1),""))</f>
        <v/>
      </c>
      <c r="M318" s="179" t="str">
        <f>IF($C318="","",IF(_xlfn.XLOOKUP($B318,Event_and_Consequence!$CL:$CL,Event_and_Consequence!Z:Z,"",0,1)&lt;&gt;"",_xlfn.XLOOKUP($B318,Event_and_Consequence!$CL:$CL,Event_and_Consequence!Z:Z,"",0,1),""))</f>
        <v/>
      </c>
      <c r="N318" s="179" t="str">
        <f>IF($C318="","",IF(_xlfn.XLOOKUP($B318,Event_and_Consequence!$CL:$CL,Event_and_Consequence!AA:AA,"",0,1)&lt;&gt;"",_xlfn.XLOOKUP($B318,Event_and_Consequence!$CL:$CL,Event_and_Consequence!AA:AA,"",0,1),""))</f>
        <v/>
      </c>
      <c r="O318" s="179" t="str">
        <f>IF($C318="","",IF(_xlfn.XLOOKUP($B318,Event_and_Consequence!$CL:$CL,Event_and_Consequence!AB:AB,"",0,1)&lt;&gt;"",_xlfn.XLOOKUP($B318,Event_and_Consequence!$CL:$CL,Event_and_Consequence!AB:AB,"",0,1),""))</f>
        <v/>
      </c>
      <c r="P318" s="184"/>
      <c r="Q318" s="184"/>
      <c r="R318" s="179" t="str">
        <f>IF($C318="","",IF(_xlfn.XLOOKUP($B318,Event_and_Consequence!$CL:$CL,Event_and_Consequence!AC:AC,"",0,1)&lt;&gt;"",_xlfn.XLOOKUP($B318,Event_and_Consequence!$CL:$CL,Event_and_Consequence!AC:AC,"",0,1),""))</f>
        <v/>
      </c>
      <c r="S318" s="179" t="str">
        <f>IF($C318="","",IF(_xlfn.XLOOKUP($B318,Event_and_Consequence!$CL:$CL,Event_and_Consequence!AD:AD,"",0,1)&lt;&gt;"",_xlfn.XLOOKUP($B318,Event_and_Consequence!$CL:$CL,Event_and_Consequence!AD:AD,"",0,1),""))</f>
        <v/>
      </c>
      <c r="T318" s="179" t="str">
        <f>IF($C318="","",IF(_xlfn.XLOOKUP($B318,Event_and_Consequence!$CL:$CL,Event_and_Consequence!AE:AE,"",0,1)&lt;&gt;"",_xlfn.XLOOKUP($B318,Event_and_Consequence!$CL:$CL,Event_and_Consequence!AE:AE,"",0,1),""))</f>
        <v/>
      </c>
      <c r="U318" s="179" t="str">
        <f>IF($C318="","",IF(_xlfn.XLOOKUP($B318,Event_and_Consequence!$CL:$CL,Event_and_Consequence!AF:AF,"",0,1)&lt;&gt;"",_xlfn.XLOOKUP($B318,Event_and_Consequence!$CL:$CL,Event_and_Consequence!AF:AF,"",0,1),""))</f>
        <v/>
      </c>
      <c r="V318" s="184"/>
      <c r="W318" s="184"/>
      <c r="X318" s="179" t="str">
        <f>IF($C318="","",IF(_xlfn.XLOOKUP($B318,Event_and_Consequence!$CL:$CL,Event_and_Consequence!AG:AG,"",0,1)&lt;&gt;"",_xlfn.XLOOKUP($B318,Event_and_Consequence!$CL:$CL,Event_and_Consequence!AG:AG,"",0,1),""))</f>
        <v/>
      </c>
      <c r="Y318" s="179" t="str">
        <f>IF($C318="","",IF(_xlfn.XLOOKUP($B318,Event_and_Consequence!$CL:$CL,Event_and_Consequence!AH:AH,"",0,1)&lt;&gt;"",_xlfn.XLOOKUP($B318,Event_and_Consequence!$CL:$CL,Event_and_Consequence!AH:AH,"",0,1),""))</f>
        <v/>
      </c>
      <c r="Z318" s="179" t="str">
        <f>IF($C318="","",IF(_xlfn.XLOOKUP($B318,Event_and_Consequence!$CL:$CL,Event_and_Consequence!AI:AI,"",0,1)&lt;&gt;"",_xlfn.XLOOKUP($B318,Event_and_Consequence!$CL:$CL,Event_and_Consequence!AI:AI,"",0,1),""))</f>
        <v/>
      </c>
      <c r="AA318" s="179" t="str">
        <f>IF($C318="","",IF(_xlfn.XLOOKUP($B318,Event_and_Consequence!$CL:$CL,Event_and_Consequence!AJ:AJ,"",0,1)&lt;&gt;"",_xlfn.XLOOKUP($B318,Event_and_Consequence!$CL:$CL,Event_and_Consequence!AJ:AJ,"",0,1),""))</f>
        <v/>
      </c>
      <c r="AB318" s="184"/>
    </row>
    <row r="319" spans="1:28" s="176" customFormat="1" ht="12" x14ac:dyDescent="0.25">
      <c r="A319" s="188"/>
      <c r="B319" s="188">
        <v>317</v>
      </c>
      <c r="C319" s="178" t="str">
        <f>_xlfn.XLOOKUP($B319,Event_and_Consequence!$CL:$CL,Event_and_Consequence!B:B,"",0,1)</f>
        <v/>
      </c>
      <c r="D319" s="179" t="str">
        <f>IF($C319="","",_xlfn.XLOOKUP(C319,Facility_Information!B:B,Facility_Information!O:O,,0,1))</f>
        <v/>
      </c>
      <c r="E319" s="180" t="str">
        <f>IF($C319="","",_xlfn.XLOOKUP($B319,Event_and_Consequence!$CL:$CL,Event_and_Consequence!G:G,"",0,1))</f>
        <v/>
      </c>
      <c r="F319" s="181" t="str">
        <f>IF($C319="","",_xlfn.XLOOKUP($B319,Event_and_Consequence!$CL:$CL,Event_and_Consequence!H:H,"",0,1))</f>
        <v/>
      </c>
      <c r="G319" s="184"/>
      <c r="H319" s="184"/>
      <c r="I319" s="184"/>
      <c r="J319" s="179" t="str">
        <f>IF($C319="","",_xlfn.XLOOKUP($B319,Event_and_Consequence!$CL:$CL,Event_and_Consequence!I:I,"",0,1))</f>
        <v/>
      </c>
      <c r="K319" s="184"/>
      <c r="L319" s="179" t="str">
        <f>IF($C319="","",IF(_xlfn.XLOOKUP($B319,Event_and_Consequence!$CL:$CL,Event_and_Consequence!Y:Y,"",0,1)&lt;&gt;"",_xlfn.XLOOKUP($B319,Event_and_Consequence!$CL:$CL,Event_and_Consequence!Y:Y,"",0,1),""))</f>
        <v/>
      </c>
      <c r="M319" s="179" t="str">
        <f>IF($C319="","",IF(_xlfn.XLOOKUP($B319,Event_and_Consequence!$CL:$CL,Event_and_Consequence!Z:Z,"",0,1)&lt;&gt;"",_xlfn.XLOOKUP($B319,Event_and_Consequence!$CL:$CL,Event_and_Consequence!Z:Z,"",0,1),""))</f>
        <v/>
      </c>
      <c r="N319" s="179" t="str">
        <f>IF($C319="","",IF(_xlfn.XLOOKUP($B319,Event_and_Consequence!$CL:$CL,Event_and_Consequence!AA:AA,"",0,1)&lt;&gt;"",_xlfn.XLOOKUP($B319,Event_and_Consequence!$CL:$CL,Event_and_Consequence!AA:AA,"",0,1),""))</f>
        <v/>
      </c>
      <c r="O319" s="179" t="str">
        <f>IF($C319="","",IF(_xlfn.XLOOKUP($B319,Event_and_Consequence!$CL:$CL,Event_and_Consequence!AB:AB,"",0,1)&lt;&gt;"",_xlfn.XLOOKUP($B319,Event_and_Consequence!$CL:$CL,Event_and_Consequence!AB:AB,"",0,1),""))</f>
        <v/>
      </c>
      <c r="P319" s="184"/>
      <c r="Q319" s="184"/>
      <c r="R319" s="179" t="str">
        <f>IF($C319="","",IF(_xlfn.XLOOKUP($B319,Event_and_Consequence!$CL:$CL,Event_and_Consequence!AC:AC,"",0,1)&lt;&gt;"",_xlfn.XLOOKUP($B319,Event_and_Consequence!$CL:$CL,Event_and_Consequence!AC:AC,"",0,1),""))</f>
        <v/>
      </c>
      <c r="S319" s="179" t="str">
        <f>IF($C319="","",IF(_xlfn.XLOOKUP($B319,Event_and_Consequence!$CL:$CL,Event_and_Consequence!AD:AD,"",0,1)&lt;&gt;"",_xlfn.XLOOKUP($B319,Event_and_Consequence!$CL:$CL,Event_and_Consequence!AD:AD,"",0,1),""))</f>
        <v/>
      </c>
      <c r="T319" s="179" t="str">
        <f>IF($C319="","",IF(_xlfn.XLOOKUP($B319,Event_and_Consequence!$CL:$CL,Event_and_Consequence!AE:AE,"",0,1)&lt;&gt;"",_xlfn.XLOOKUP($B319,Event_and_Consequence!$CL:$CL,Event_and_Consequence!AE:AE,"",0,1),""))</f>
        <v/>
      </c>
      <c r="U319" s="179" t="str">
        <f>IF($C319="","",IF(_xlfn.XLOOKUP($B319,Event_and_Consequence!$CL:$CL,Event_and_Consequence!AF:AF,"",0,1)&lt;&gt;"",_xlfn.XLOOKUP($B319,Event_and_Consequence!$CL:$CL,Event_and_Consequence!AF:AF,"",0,1),""))</f>
        <v/>
      </c>
      <c r="V319" s="184"/>
      <c r="W319" s="184"/>
      <c r="X319" s="179" t="str">
        <f>IF($C319="","",IF(_xlfn.XLOOKUP($B319,Event_and_Consequence!$CL:$CL,Event_and_Consequence!AG:AG,"",0,1)&lt;&gt;"",_xlfn.XLOOKUP($B319,Event_and_Consequence!$CL:$CL,Event_and_Consequence!AG:AG,"",0,1),""))</f>
        <v/>
      </c>
      <c r="Y319" s="179" t="str">
        <f>IF($C319="","",IF(_xlfn.XLOOKUP($B319,Event_and_Consequence!$CL:$CL,Event_and_Consequence!AH:AH,"",0,1)&lt;&gt;"",_xlfn.XLOOKUP($B319,Event_and_Consequence!$CL:$CL,Event_and_Consequence!AH:AH,"",0,1),""))</f>
        <v/>
      </c>
      <c r="Z319" s="179" t="str">
        <f>IF($C319="","",IF(_xlfn.XLOOKUP($B319,Event_and_Consequence!$CL:$CL,Event_and_Consequence!AI:AI,"",0,1)&lt;&gt;"",_xlfn.XLOOKUP($B319,Event_and_Consequence!$CL:$CL,Event_and_Consequence!AI:AI,"",0,1),""))</f>
        <v/>
      </c>
      <c r="AA319" s="179" t="str">
        <f>IF($C319="","",IF(_xlfn.XLOOKUP($B319,Event_and_Consequence!$CL:$CL,Event_and_Consequence!AJ:AJ,"",0,1)&lt;&gt;"",_xlfn.XLOOKUP($B319,Event_and_Consequence!$CL:$CL,Event_and_Consequence!AJ:AJ,"",0,1),""))</f>
        <v/>
      </c>
      <c r="AB319" s="184"/>
    </row>
    <row r="320" spans="1:28" s="176" customFormat="1" ht="12" x14ac:dyDescent="0.25">
      <c r="A320" s="188"/>
      <c r="B320" s="188">
        <v>318</v>
      </c>
      <c r="C320" s="178" t="str">
        <f>_xlfn.XLOOKUP($B320,Event_and_Consequence!$CL:$CL,Event_and_Consequence!B:B,"",0,1)</f>
        <v/>
      </c>
      <c r="D320" s="179" t="str">
        <f>IF($C320="","",_xlfn.XLOOKUP(C320,Facility_Information!B:B,Facility_Information!O:O,,0,1))</f>
        <v/>
      </c>
      <c r="E320" s="180" t="str">
        <f>IF($C320="","",_xlfn.XLOOKUP($B320,Event_and_Consequence!$CL:$CL,Event_and_Consequence!G:G,"",0,1))</f>
        <v/>
      </c>
      <c r="F320" s="181" t="str">
        <f>IF($C320="","",_xlfn.XLOOKUP($B320,Event_and_Consequence!$CL:$CL,Event_and_Consequence!H:H,"",0,1))</f>
        <v/>
      </c>
      <c r="G320" s="184"/>
      <c r="H320" s="184"/>
      <c r="I320" s="184"/>
      <c r="J320" s="179" t="str">
        <f>IF($C320="","",_xlfn.XLOOKUP($B320,Event_and_Consequence!$CL:$CL,Event_and_Consequence!I:I,"",0,1))</f>
        <v/>
      </c>
      <c r="K320" s="184"/>
      <c r="L320" s="179" t="str">
        <f>IF($C320="","",IF(_xlfn.XLOOKUP($B320,Event_and_Consequence!$CL:$CL,Event_and_Consequence!Y:Y,"",0,1)&lt;&gt;"",_xlfn.XLOOKUP($B320,Event_and_Consequence!$CL:$CL,Event_and_Consequence!Y:Y,"",0,1),""))</f>
        <v/>
      </c>
      <c r="M320" s="179" t="str">
        <f>IF($C320="","",IF(_xlfn.XLOOKUP($B320,Event_and_Consequence!$CL:$CL,Event_and_Consequence!Z:Z,"",0,1)&lt;&gt;"",_xlfn.XLOOKUP($B320,Event_and_Consequence!$CL:$CL,Event_and_Consequence!Z:Z,"",0,1),""))</f>
        <v/>
      </c>
      <c r="N320" s="179" t="str">
        <f>IF($C320="","",IF(_xlfn.XLOOKUP($B320,Event_and_Consequence!$CL:$CL,Event_and_Consequence!AA:AA,"",0,1)&lt;&gt;"",_xlfn.XLOOKUP($B320,Event_and_Consequence!$CL:$CL,Event_and_Consequence!AA:AA,"",0,1),""))</f>
        <v/>
      </c>
      <c r="O320" s="179" t="str">
        <f>IF($C320="","",IF(_xlfn.XLOOKUP($B320,Event_and_Consequence!$CL:$CL,Event_and_Consequence!AB:AB,"",0,1)&lt;&gt;"",_xlfn.XLOOKUP($B320,Event_and_Consequence!$CL:$CL,Event_and_Consequence!AB:AB,"",0,1),""))</f>
        <v/>
      </c>
      <c r="P320" s="184"/>
      <c r="Q320" s="184"/>
      <c r="R320" s="179" t="str">
        <f>IF($C320="","",IF(_xlfn.XLOOKUP($B320,Event_and_Consequence!$CL:$CL,Event_and_Consequence!AC:AC,"",0,1)&lt;&gt;"",_xlfn.XLOOKUP($B320,Event_and_Consequence!$CL:$CL,Event_and_Consequence!AC:AC,"",0,1),""))</f>
        <v/>
      </c>
      <c r="S320" s="179" t="str">
        <f>IF($C320="","",IF(_xlfn.XLOOKUP($B320,Event_and_Consequence!$CL:$CL,Event_and_Consequence!AD:AD,"",0,1)&lt;&gt;"",_xlfn.XLOOKUP($B320,Event_and_Consequence!$CL:$CL,Event_and_Consequence!AD:AD,"",0,1),""))</f>
        <v/>
      </c>
      <c r="T320" s="179" t="str">
        <f>IF($C320="","",IF(_xlfn.XLOOKUP($B320,Event_and_Consequence!$CL:$CL,Event_and_Consequence!AE:AE,"",0,1)&lt;&gt;"",_xlfn.XLOOKUP($B320,Event_and_Consequence!$CL:$CL,Event_and_Consequence!AE:AE,"",0,1),""))</f>
        <v/>
      </c>
      <c r="U320" s="179" t="str">
        <f>IF($C320="","",IF(_xlfn.XLOOKUP($B320,Event_and_Consequence!$CL:$CL,Event_and_Consequence!AF:AF,"",0,1)&lt;&gt;"",_xlfn.XLOOKUP($B320,Event_and_Consequence!$CL:$CL,Event_and_Consequence!AF:AF,"",0,1),""))</f>
        <v/>
      </c>
      <c r="V320" s="184"/>
      <c r="W320" s="184"/>
      <c r="X320" s="179" t="str">
        <f>IF($C320="","",IF(_xlfn.XLOOKUP($B320,Event_and_Consequence!$CL:$CL,Event_and_Consequence!AG:AG,"",0,1)&lt;&gt;"",_xlfn.XLOOKUP($B320,Event_and_Consequence!$CL:$CL,Event_and_Consequence!AG:AG,"",0,1),""))</f>
        <v/>
      </c>
      <c r="Y320" s="179" t="str">
        <f>IF($C320="","",IF(_xlfn.XLOOKUP($B320,Event_and_Consequence!$CL:$CL,Event_and_Consequence!AH:AH,"",0,1)&lt;&gt;"",_xlfn.XLOOKUP($B320,Event_and_Consequence!$CL:$CL,Event_and_Consequence!AH:AH,"",0,1),""))</f>
        <v/>
      </c>
      <c r="Z320" s="179" t="str">
        <f>IF($C320="","",IF(_xlfn.XLOOKUP($B320,Event_and_Consequence!$CL:$CL,Event_and_Consequence!AI:AI,"",0,1)&lt;&gt;"",_xlfn.XLOOKUP($B320,Event_and_Consequence!$CL:$CL,Event_and_Consequence!AI:AI,"",0,1),""))</f>
        <v/>
      </c>
      <c r="AA320" s="179" t="str">
        <f>IF($C320="","",IF(_xlfn.XLOOKUP($B320,Event_and_Consequence!$CL:$CL,Event_and_Consequence!AJ:AJ,"",0,1)&lt;&gt;"",_xlfn.XLOOKUP($B320,Event_and_Consequence!$CL:$CL,Event_and_Consequence!AJ:AJ,"",0,1),""))</f>
        <v/>
      </c>
      <c r="AB320" s="184"/>
    </row>
    <row r="321" spans="1:28" s="176" customFormat="1" ht="12" x14ac:dyDescent="0.25">
      <c r="A321" s="188"/>
      <c r="B321" s="188">
        <v>319</v>
      </c>
      <c r="C321" s="178" t="str">
        <f>_xlfn.XLOOKUP($B321,Event_and_Consequence!$CL:$CL,Event_and_Consequence!B:B,"",0,1)</f>
        <v/>
      </c>
      <c r="D321" s="179" t="str">
        <f>IF($C321="","",_xlfn.XLOOKUP(C321,Facility_Information!B:B,Facility_Information!O:O,,0,1))</f>
        <v/>
      </c>
      <c r="E321" s="180" t="str">
        <f>IF($C321="","",_xlfn.XLOOKUP($B321,Event_and_Consequence!$CL:$CL,Event_and_Consequence!G:G,"",0,1))</f>
        <v/>
      </c>
      <c r="F321" s="181" t="str">
        <f>IF($C321="","",_xlfn.XLOOKUP($B321,Event_and_Consequence!$CL:$CL,Event_and_Consequence!H:H,"",0,1))</f>
        <v/>
      </c>
      <c r="G321" s="184"/>
      <c r="H321" s="184"/>
      <c r="I321" s="184"/>
      <c r="J321" s="179" t="str">
        <f>IF($C321="","",_xlfn.XLOOKUP($B321,Event_and_Consequence!$CL:$CL,Event_and_Consequence!I:I,"",0,1))</f>
        <v/>
      </c>
      <c r="K321" s="184"/>
      <c r="L321" s="179" t="str">
        <f>IF($C321="","",IF(_xlfn.XLOOKUP($B321,Event_and_Consequence!$CL:$CL,Event_and_Consequence!Y:Y,"",0,1)&lt;&gt;"",_xlfn.XLOOKUP($B321,Event_and_Consequence!$CL:$CL,Event_and_Consequence!Y:Y,"",0,1),""))</f>
        <v/>
      </c>
      <c r="M321" s="179" t="str">
        <f>IF($C321="","",IF(_xlfn.XLOOKUP($B321,Event_and_Consequence!$CL:$CL,Event_and_Consequence!Z:Z,"",0,1)&lt;&gt;"",_xlfn.XLOOKUP($B321,Event_and_Consequence!$CL:$CL,Event_and_Consequence!Z:Z,"",0,1),""))</f>
        <v/>
      </c>
      <c r="N321" s="179" t="str">
        <f>IF($C321="","",IF(_xlfn.XLOOKUP($B321,Event_and_Consequence!$CL:$CL,Event_and_Consequence!AA:AA,"",0,1)&lt;&gt;"",_xlfn.XLOOKUP($B321,Event_and_Consequence!$CL:$CL,Event_and_Consequence!AA:AA,"",0,1),""))</f>
        <v/>
      </c>
      <c r="O321" s="179" t="str">
        <f>IF($C321="","",IF(_xlfn.XLOOKUP($B321,Event_and_Consequence!$CL:$CL,Event_and_Consequence!AB:AB,"",0,1)&lt;&gt;"",_xlfn.XLOOKUP($B321,Event_and_Consequence!$CL:$CL,Event_and_Consequence!AB:AB,"",0,1),""))</f>
        <v/>
      </c>
      <c r="P321" s="184"/>
      <c r="Q321" s="184"/>
      <c r="R321" s="179" t="str">
        <f>IF($C321="","",IF(_xlfn.XLOOKUP($B321,Event_and_Consequence!$CL:$CL,Event_and_Consequence!AC:AC,"",0,1)&lt;&gt;"",_xlfn.XLOOKUP($B321,Event_and_Consequence!$CL:$CL,Event_and_Consequence!AC:AC,"",0,1),""))</f>
        <v/>
      </c>
      <c r="S321" s="179" t="str">
        <f>IF($C321="","",IF(_xlfn.XLOOKUP($B321,Event_and_Consequence!$CL:$CL,Event_and_Consequence!AD:AD,"",0,1)&lt;&gt;"",_xlfn.XLOOKUP($B321,Event_and_Consequence!$CL:$CL,Event_and_Consequence!AD:AD,"",0,1),""))</f>
        <v/>
      </c>
      <c r="T321" s="179" t="str">
        <f>IF($C321="","",IF(_xlfn.XLOOKUP($B321,Event_and_Consequence!$CL:$CL,Event_and_Consequence!AE:AE,"",0,1)&lt;&gt;"",_xlfn.XLOOKUP($B321,Event_and_Consequence!$CL:$CL,Event_and_Consequence!AE:AE,"",0,1),""))</f>
        <v/>
      </c>
      <c r="U321" s="179" t="str">
        <f>IF($C321="","",IF(_xlfn.XLOOKUP($B321,Event_and_Consequence!$CL:$CL,Event_and_Consequence!AF:AF,"",0,1)&lt;&gt;"",_xlfn.XLOOKUP($B321,Event_and_Consequence!$CL:$CL,Event_and_Consequence!AF:AF,"",0,1),""))</f>
        <v/>
      </c>
      <c r="V321" s="184"/>
      <c r="W321" s="184"/>
      <c r="X321" s="179" t="str">
        <f>IF($C321="","",IF(_xlfn.XLOOKUP($B321,Event_and_Consequence!$CL:$CL,Event_and_Consequence!AG:AG,"",0,1)&lt;&gt;"",_xlfn.XLOOKUP($B321,Event_and_Consequence!$CL:$CL,Event_and_Consequence!AG:AG,"",0,1),""))</f>
        <v/>
      </c>
      <c r="Y321" s="179" t="str">
        <f>IF($C321="","",IF(_xlfn.XLOOKUP($B321,Event_and_Consequence!$CL:$CL,Event_and_Consequence!AH:AH,"",0,1)&lt;&gt;"",_xlfn.XLOOKUP($B321,Event_and_Consequence!$CL:$CL,Event_and_Consequence!AH:AH,"",0,1),""))</f>
        <v/>
      </c>
      <c r="Z321" s="179" t="str">
        <f>IF($C321="","",IF(_xlfn.XLOOKUP($B321,Event_and_Consequence!$CL:$CL,Event_and_Consequence!AI:AI,"",0,1)&lt;&gt;"",_xlfn.XLOOKUP($B321,Event_and_Consequence!$CL:$CL,Event_and_Consequence!AI:AI,"",0,1),""))</f>
        <v/>
      </c>
      <c r="AA321" s="179" t="str">
        <f>IF($C321="","",IF(_xlfn.XLOOKUP($B321,Event_and_Consequence!$CL:$CL,Event_and_Consequence!AJ:AJ,"",0,1)&lt;&gt;"",_xlfn.XLOOKUP($B321,Event_and_Consequence!$CL:$CL,Event_and_Consequence!AJ:AJ,"",0,1),""))</f>
        <v/>
      </c>
      <c r="AB321" s="184"/>
    </row>
    <row r="322" spans="1:28" s="176" customFormat="1" ht="12" x14ac:dyDescent="0.25">
      <c r="A322" s="188"/>
      <c r="B322" s="188">
        <v>320</v>
      </c>
      <c r="C322" s="178" t="str">
        <f>_xlfn.XLOOKUP($B322,Event_and_Consequence!$CL:$CL,Event_and_Consequence!B:B,"",0,1)</f>
        <v/>
      </c>
      <c r="D322" s="179" t="str">
        <f>IF($C322="","",_xlfn.XLOOKUP(C322,Facility_Information!B:B,Facility_Information!O:O,,0,1))</f>
        <v/>
      </c>
      <c r="E322" s="180" t="str">
        <f>IF($C322="","",_xlfn.XLOOKUP($B322,Event_and_Consequence!$CL:$CL,Event_and_Consequence!G:G,"",0,1))</f>
        <v/>
      </c>
      <c r="F322" s="181" t="str">
        <f>IF($C322="","",_xlfn.XLOOKUP($B322,Event_and_Consequence!$CL:$CL,Event_and_Consequence!H:H,"",0,1))</f>
        <v/>
      </c>
      <c r="G322" s="184"/>
      <c r="H322" s="184"/>
      <c r="I322" s="184"/>
      <c r="J322" s="179" t="str">
        <f>IF($C322="","",_xlfn.XLOOKUP($B322,Event_and_Consequence!$CL:$CL,Event_and_Consequence!I:I,"",0,1))</f>
        <v/>
      </c>
      <c r="K322" s="184"/>
      <c r="L322" s="179" t="str">
        <f>IF($C322="","",IF(_xlfn.XLOOKUP($B322,Event_and_Consequence!$CL:$CL,Event_and_Consequence!Y:Y,"",0,1)&lt;&gt;"",_xlfn.XLOOKUP($B322,Event_and_Consequence!$CL:$CL,Event_and_Consequence!Y:Y,"",0,1),""))</f>
        <v/>
      </c>
      <c r="M322" s="179" t="str">
        <f>IF($C322="","",IF(_xlfn.XLOOKUP($B322,Event_and_Consequence!$CL:$CL,Event_and_Consequence!Z:Z,"",0,1)&lt;&gt;"",_xlfn.XLOOKUP($B322,Event_and_Consequence!$CL:$CL,Event_and_Consequence!Z:Z,"",0,1),""))</f>
        <v/>
      </c>
      <c r="N322" s="179" t="str">
        <f>IF($C322="","",IF(_xlfn.XLOOKUP($B322,Event_and_Consequence!$CL:$CL,Event_and_Consequence!AA:AA,"",0,1)&lt;&gt;"",_xlfn.XLOOKUP($B322,Event_and_Consequence!$CL:$CL,Event_and_Consequence!AA:AA,"",0,1),""))</f>
        <v/>
      </c>
      <c r="O322" s="179" t="str">
        <f>IF($C322="","",IF(_xlfn.XLOOKUP($B322,Event_and_Consequence!$CL:$CL,Event_and_Consequence!AB:AB,"",0,1)&lt;&gt;"",_xlfn.XLOOKUP($B322,Event_and_Consequence!$CL:$CL,Event_and_Consequence!AB:AB,"",0,1),""))</f>
        <v/>
      </c>
      <c r="P322" s="184"/>
      <c r="Q322" s="184"/>
      <c r="R322" s="179" t="str">
        <f>IF($C322="","",IF(_xlfn.XLOOKUP($B322,Event_and_Consequence!$CL:$CL,Event_and_Consequence!AC:AC,"",0,1)&lt;&gt;"",_xlfn.XLOOKUP($B322,Event_and_Consequence!$CL:$CL,Event_and_Consequence!AC:AC,"",0,1),""))</f>
        <v/>
      </c>
      <c r="S322" s="179" t="str">
        <f>IF($C322="","",IF(_xlfn.XLOOKUP($B322,Event_and_Consequence!$CL:$CL,Event_and_Consequence!AD:AD,"",0,1)&lt;&gt;"",_xlfn.XLOOKUP($B322,Event_and_Consequence!$CL:$CL,Event_and_Consequence!AD:AD,"",0,1),""))</f>
        <v/>
      </c>
      <c r="T322" s="179" t="str">
        <f>IF($C322="","",IF(_xlfn.XLOOKUP($B322,Event_and_Consequence!$CL:$CL,Event_and_Consequence!AE:AE,"",0,1)&lt;&gt;"",_xlfn.XLOOKUP($B322,Event_and_Consequence!$CL:$CL,Event_and_Consequence!AE:AE,"",0,1),""))</f>
        <v/>
      </c>
      <c r="U322" s="179" t="str">
        <f>IF($C322="","",IF(_xlfn.XLOOKUP($B322,Event_and_Consequence!$CL:$CL,Event_and_Consequence!AF:AF,"",0,1)&lt;&gt;"",_xlfn.XLOOKUP($B322,Event_and_Consequence!$CL:$CL,Event_and_Consequence!AF:AF,"",0,1),""))</f>
        <v/>
      </c>
      <c r="V322" s="184"/>
      <c r="W322" s="184"/>
      <c r="X322" s="179" t="str">
        <f>IF($C322="","",IF(_xlfn.XLOOKUP($B322,Event_and_Consequence!$CL:$CL,Event_and_Consequence!AG:AG,"",0,1)&lt;&gt;"",_xlfn.XLOOKUP($B322,Event_and_Consequence!$CL:$CL,Event_and_Consequence!AG:AG,"",0,1),""))</f>
        <v/>
      </c>
      <c r="Y322" s="179" t="str">
        <f>IF($C322="","",IF(_xlfn.XLOOKUP($B322,Event_and_Consequence!$CL:$CL,Event_and_Consequence!AH:AH,"",0,1)&lt;&gt;"",_xlfn.XLOOKUP($B322,Event_and_Consequence!$CL:$CL,Event_and_Consequence!AH:AH,"",0,1),""))</f>
        <v/>
      </c>
      <c r="Z322" s="179" t="str">
        <f>IF($C322="","",IF(_xlfn.XLOOKUP($B322,Event_and_Consequence!$CL:$CL,Event_and_Consequence!AI:AI,"",0,1)&lt;&gt;"",_xlfn.XLOOKUP($B322,Event_and_Consequence!$CL:$CL,Event_and_Consequence!AI:AI,"",0,1),""))</f>
        <v/>
      </c>
      <c r="AA322" s="179" t="str">
        <f>IF($C322="","",IF(_xlfn.XLOOKUP($B322,Event_and_Consequence!$CL:$CL,Event_and_Consequence!AJ:AJ,"",0,1)&lt;&gt;"",_xlfn.XLOOKUP($B322,Event_and_Consequence!$CL:$CL,Event_and_Consequence!AJ:AJ,"",0,1),""))</f>
        <v/>
      </c>
      <c r="AB322" s="184"/>
    </row>
    <row r="323" spans="1:28" s="176" customFormat="1" ht="12" x14ac:dyDescent="0.25">
      <c r="A323" s="188"/>
      <c r="B323" s="188">
        <v>321</v>
      </c>
      <c r="C323" s="178" t="str">
        <f>_xlfn.XLOOKUP($B323,Event_and_Consequence!$CL:$CL,Event_and_Consequence!B:B,"",0,1)</f>
        <v/>
      </c>
      <c r="D323" s="179" t="str">
        <f>IF($C323="","",_xlfn.XLOOKUP(C323,Facility_Information!B:B,Facility_Information!O:O,,0,1))</f>
        <v/>
      </c>
      <c r="E323" s="180" t="str">
        <f>IF($C323="","",_xlfn.XLOOKUP($B323,Event_and_Consequence!$CL:$CL,Event_and_Consequence!G:G,"",0,1))</f>
        <v/>
      </c>
      <c r="F323" s="181" t="str">
        <f>IF($C323="","",_xlfn.XLOOKUP($B323,Event_and_Consequence!$CL:$CL,Event_and_Consequence!H:H,"",0,1))</f>
        <v/>
      </c>
      <c r="G323" s="184"/>
      <c r="H323" s="184"/>
      <c r="I323" s="184"/>
      <c r="J323" s="179" t="str">
        <f>IF($C323="","",_xlfn.XLOOKUP($B323,Event_and_Consequence!$CL:$CL,Event_and_Consequence!I:I,"",0,1))</f>
        <v/>
      </c>
      <c r="K323" s="184"/>
      <c r="L323" s="179" t="str">
        <f>IF($C323="","",IF(_xlfn.XLOOKUP($B323,Event_and_Consequence!$CL:$CL,Event_and_Consequence!Y:Y,"",0,1)&lt;&gt;"",_xlfn.XLOOKUP($B323,Event_and_Consequence!$CL:$CL,Event_and_Consequence!Y:Y,"",0,1),""))</f>
        <v/>
      </c>
      <c r="M323" s="179" t="str">
        <f>IF($C323="","",IF(_xlfn.XLOOKUP($B323,Event_and_Consequence!$CL:$CL,Event_and_Consequence!Z:Z,"",0,1)&lt;&gt;"",_xlfn.XLOOKUP($B323,Event_and_Consequence!$CL:$CL,Event_and_Consequence!Z:Z,"",0,1),""))</f>
        <v/>
      </c>
      <c r="N323" s="179" t="str">
        <f>IF($C323="","",IF(_xlfn.XLOOKUP($B323,Event_and_Consequence!$CL:$CL,Event_and_Consequence!AA:AA,"",0,1)&lt;&gt;"",_xlfn.XLOOKUP($B323,Event_and_Consequence!$CL:$CL,Event_and_Consequence!AA:AA,"",0,1),""))</f>
        <v/>
      </c>
      <c r="O323" s="179" t="str">
        <f>IF($C323="","",IF(_xlfn.XLOOKUP($B323,Event_and_Consequence!$CL:$CL,Event_and_Consequence!AB:AB,"",0,1)&lt;&gt;"",_xlfn.XLOOKUP($B323,Event_and_Consequence!$CL:$CL,Event_and_Consequence!AB:AB,"",0,1),""))</f>
        <v/>
      </c>
      <c r="P323" s="184"/>
      <c r="Q323" s="184"/>
      <c r="R323" s="179" t="str">
        <f>IF($C323="","",IF(_xlfn.XLOOKUP($B323,Event_and_Consequence!$CL:$CL,Event_and_Consequence!AC:AC,"",0,1)&lt;&gt;"",_xlfn.XLOOKUP($B323,Event_and_Consequence!$CL:$CL,Event_and_Consequence!AC:AC,"",0,1),""))</f>
        <v/>
      </c>
      <c r="S323" s="179" t="str">
        <f>IF($C323="","",IF(_xlfn.XLOOKUP($B323,Event_and_Consequence!$CL:$CL,Event_and_Consequence!AD:AD,"",0,1)&lt;&gt;"",_xlfn.XLOOKUP($B323,Event_and_Consequence!$CL:$CL,Event_and_Consequence!AD:AD,"",0,1),""))</f>
        <v/>
      </c>
      <c r="T323" s="179" t="str">
        <f>IF($C323="","",IF(_xlfn.XLOOKUP($B323,Event_and_Consequence!$CL:$CL,Event_and_Consequence!AE:AE,"",0,1)&lt;&gt;"",_xlfn.XLOOKUP($B323,Event_and_Consequence!$CL:$CL,Event_and_Consequence!AE:AE,"",0,1),""))</f>
        <v/>
      </c>
      <c r="U323" s="179" t="str">
        <f>IF($C323="","",IF(_xlfn.XLOOKUP($B323,Event_and_Consequence!$CL:$CL,Event_and_Consequence!AF:AF,"",0,1)&lt;&gt;"",_xlfn.XLOOKUP($B323,Event_and_Consequence!$CL:$CL,Event_and_Consequence!AF:AF,"",0,1),""))</f>
        <v/>
      </c>
      <c r="V323" s="184"/>
      <c r="W323" s="184"/>
      <c r="X323" s="179" t="str">
        <f>IF($C323="","",IF(_xlfn.XLOOKUP($B323,Event_and_Consequence!$CL:$CL,Event_and_Consequence!AG:AG,"",0,1)&lt;&gt;"",_xlfn.XLOOKUP($B323,Event_and_Consequence!$CL:$CL,Event_and_Consequence!AG:AG,"",0,1),""))</f>
        <v/>
      </c>
      <c r="Y323" s="179" t="str">
        <f>IF($C323="","",IF(_xlfn.XLOOKUP($B323,Event_and_Consequence!$CL:$CL,Event_and_Consequence!AH:AH,"",0,1)&lt;&gt;"",_xlfn.XLOOKUP($B323,Event_and_Consequence!$CL:$CL,Event_and_Consequence!AH:AH,"",0,1),""))</f>
        <v/>
      </c>
      <c r="Z323" s="179" t="str">
        <f>IF($C323="","",IF(_xlfn.XLOOKUP($B323,Event_and_Consequence!$CL:$CL,Event_and_Consequence!AI:AI,"",0,1)&lt;&gt;"",_xlfn.XLOOKUP($B323,Event_and_Consequence!$CL:$CL,Event_and_Consequence!AI:AI,"",0,1),""))</f>
        <v/>
      </c>
      <c r="AA323" s="179" t="str">
        <f>IF($C323="","",IF(_xlfn.XLOOKUP($B323,Event_and_Consequence!$CL:$CL,Event_and_Consequence!AJ:AJ,"",0,1)&lt;&gt;"",_xlfn.XLOOKUP($B323,Event_and_Consequence!$CL:$CL,Event_and_Consequence!AJ:AJ,"",0,1),""))</f>
        <v/>
      </c>
      <c r="AB323" s="184"/>
    </row>
    <row r="324" spans="1:28" s="176" customFormat="1" ht="12" x14ac:dyDescent="0.25">
      <c r="A324" s="188"/>
      <c r="B324" s="188">
        <v>322</v>
      </c>
      <c r="C324" s="178" t="str">
        <f>_xlfn.XLOOKUP($B324,Event_and_Consequence!$CL:$CL,Event_and_Consequence!B:B,"",0,1)</f>
        <v/>
      </c>
      <c r="D324" s="179" t="str">
        <f>IF($C324="","",_xlfn.XLOOKUP(C324,Facility_Information!B:B,Facility_Information!O:O,,0,1))</f>
        <v/>
      </c>
      <c r="E324" s="180" t="str">
        <f>IF($C324="","",_xlfn.XLOOKUP($B324,Event_and_Consequence!$CL:$CL,Event_and_Consequence!G:G,"",0,1))</f>
        <v/>
      </c>
      <c r="F324" s="181" t="str">
        <f>IF($C324="","",_xlfn.XLOOKUP($B324,Event_and_Consequence!$CL:$CL,Event_and_Consequence!H:H,"",0,1))</f>
        <v/>
      </c>
      <c r="G324" s="184"/>
      <c r="H324" s="184"/>
      <c r="I324" s="184"/>
      <c r="J324" s="179" t="str">
        <f>IF($C324="","",_xlfn.XLOOKUP($B324,Event_and_Consequence!$CL:$CL,Event_and_Consequence!I:I,"",0,1))</f>
        <v/>
      </c>
      <c r="K324" s="184"/>
      <c r="L324" s="179" t="str">
        <f>IF($C324="","",IF(_xlfn.XLOOKUP($B324,Event_and_Consequence!$CL:$CL,Event_and_Consequence!Y:Y,"",0,1)&lt;&gt;"",_xlfn.XLOOKUP($B324,Event_and_Consequence!$CL:$CL,Event_and_Consequence!Y:Y,"",0,1),""))</f>
        <v/>
      </c>
      <c r="M324" s="179" t="str">
        <f>IF($C324="","",IF(_xlfn.XLOOKUP($B324,Event_and_Consequence!$CL:$CL,Event_and_Consequence!Z:Z,"",0,1)&lt;&gt;"",_xlfn.XLOOKUP($B324,Event_and_Consequence!$CL:$CL,Event_and_Consequence!Z:Z,"",0,1),""))</f>
        <v/>
      </c>
      <c r="N324" s="179" t="str">
        <f>IF($C324="","",IF(_xlfn.XLOOKUP($B324,Event_and_Consequence!$CL:$CL,Event_and_Consequence!AA:AA,"",0,1)&lt;&gt;"",_xlfn.XLOOKUP($B324,Event_and_Consequence!$CL:$CL,Event_and_Consequence!AA:AA,"",0,1),""))</f>
        <v/>
      </c>
      <c r="O324" s="179" t="str">
        <f>IF($C324="","",IF(_xlfn.XLOOKUP($B324,Event_and_Consequence!$CL:$CL,Event_and_Consequence!AB:AB,"",0,1)&lt;&gt;"",_xlfn.XLOOKUP($B324,Event_and_Consequence!$CL:$CL,Event_and_Consequence!AB:AB,"",0,1),""))</f>
        <v/>
      </c>
      <c r="P324" s="184"/>
      <c r="Q324" s="184"/>
      <c r="R324" s="179" t="str">
        <f>IF($C324="","",IF(_xlfn.XLOOKUP($B324,Event_and_Consequence!$CL:$CL,Event_and_Consequence!AC:AC,"",0,1)&lt;&gt;"",_xlfn.XLOOKUP($B324,Event_and_Consequence!$CL:$CL,Event_and_Consequence!AC:AC,"",0,1),""))</f>
        <v/>
      </c>
      <c r="S324" s="179" t="str">
        <f>IF($C324="","",IF(_xlfn.XLOOKUP($B324,Event_and_Consequence!$CL:$CL,Event_and_Consequence!AD:AD,"",0,1)&lt;&gt;"",_xlfn.XLOOKUP($B324,Event_and_Consequence!$CL:$CL,Event_and_Consequence!AD:AD,"",0,1),""))</f>
        <v/>
      </c>
      <c r="T324" s="179" t="str">
        <f>IF($C324="","",IF(_xlfn.XLOOKUP($B324,Event_and_Consequence!$CL:$CL,Event_and_Consequence!AE:AE,"",0,1)&lt;&gt;"",_xlfn.XLOOKUP($B324,Event_and_Consequence!$CL:$CL,Event_and_Consequence!AE:AE,"",0,1),""))</f>
        <v/>
      </c>
      <c r="U324" s="179" t="str">
        <f>IF($C324="","",IF(_xlfn.XLOOKUP($B324,Event_and_Consequence!$CL:$CL,Event_and_Consequence!AF:AF,"",0,1)&lt;&gt;"",_xlfn.XLOOKUP($B324,Event_and_Consequence!$CL:$CL,Event_and_Consequence!AF:AF,"",0,1),""))</f>
        <v/>
      </c>
      <c r="V324" s="184"/>
      <c r="W324" s="184"/>
      <c r="X324" s="179" t="str">
        <f>IF($C324="","",IF(_xlfn.XLOOKUP($B324,Event_and_Consequence!$CL:$CL,Event_and_Consequence!AG:AG,"",0,1)&lt;&gt;"",_xlfn.XLOOKUP($B324,Event_and_Consequence!$CL:$CL,Event_and_Consequence!AG:AG,"",0,1),""))</f>
        <v/>
      </c>
      <c r="Y324" s="179" t="str">
        <f>IF($C324="","",IF(_xlfn.XLOOKUP($B324,Event_and_Consequence!$CL:$CL,Event_and_Consequence!AH:AH,"",0,1)&lt;&gt;"",_xlfn.XLOOKUP($B324,Event_and_Consequence!$CL:$CL,Event_and_Consequence!AH:AH,"",0,1),""))</f>
        <v/>
      </c>
      <c r="Z324" s="179" t="str">
        <f>IF($C324="","",IF(_xlfn.XLOOKUP($B324,Event_and_Consequence!$CL:$CL,Event_and_Consequence!AI:AI,"",0,1)&lt;&gt;"",_xlfn.XLOOKUP($B324,Event_and_Consequence!$CL:$CL,Event_and_Consequence!AI:AI,"",0,1),""))</f>
        <v/>
      </c>
      <c r="AA324" s="179" t="str">
        <f>IF($C324="","",IF(_xlfn.XLOOKUP($B324,Event_and_Consequence!$CL:$CL,Event_and_Consequence!AJ:AJ,"",0,1)&lt;&gt;"",_xlfn.XLOOKUP($B324,Event_and_Consequence!$CL:$CL,Event_and_Consequence!AJ:AJ,"",0,1),""))</f>
        <v/>
      </c>
      <c r="AB324" s="184"/>
    </row>
    <row r="325" spans="1:28" s="176" customFormat="1" ht="12" x14ac:dyDescent="0.25">
      <c r="A325" s="188"/>
      <c r="B325" s="188">
        <v>323</v>
      </c>
      <c r="C325" s="178" t="str">
        <f>_xlfn.XLOOKUP($B325,Event_and_Consequence!$CL:$CL,Event_and_Consequence!B:B,"",0,1)</f>
        <v/>
      </c>
      <c r="D325" s="179" t="str">
        <f>IF($C325="","",_xlfn.XLOOKUP(C325,Facility_Information!B:B,Facility_Information!O:O,,0,1))</f>
        <v/>
      </c>
      <c r="E325" s="180" t="str">
        <f>IF($C325="","",_xlfn.XLOOKUP($B325,Event_and_Consequence!$CL:$CL,Event_and_Consequence!G:G,"",0,1))</f>
        <v/>
      </c>
      <c r="F325" s="181" t="str">
        <f>IF($C325="","",_xlfn.XLOOKUP($B325,Event_and_Consequence!$CL:$CL,Event_and_Consequence!H:H,"",0,1))</f>
        <v/>
      </c>
      <c r="G325" s="184"/>
      <c r="H325" s="184"/>
      <c r="I325" s="184"/>
      <c r="J325" s="179" t="str">
        <f>IF($C325="","",_xlfn.XLOOKUP($B325,Event_and_Consequence!$CL:$CL,Event_and_Consequence!I:I,"",0,1))</f>
        <v/>
      </c>
      <c r="K325" s="184"/>
      <c r="L325" s="179" t="str">
        <f>IF($C325="","",IF(_xlfn.XLOOKUP($B325,Event_and_Consequence!$CL:$CL,Event_and_Consequence!Y:Y,"",0,1)&lt;&gt;"",_xlfn.XLOOKUP($B325,Event_and_Consequence!$CL:$CL,Event_and_Consequence!Y:Y,"",0,1),""))</f>
        <v/>
      </c>
      <c r="M325" s="179" t="str">
        <f>IF($C325="","",IF(_xlfn.XLOOKUP($B325,Event_and_Consequence!$CL:$CL,Event_and_Consequence!Z:Z,"",0,1)&lt;&gt;"",_xlfn.XLOOKUP($B325,Event_and_Consequence!$CL:$CL,Event_and_Consequence!Z:Z,"",0,1),""))</f>
        <v/>
      </c>
      <c r="N325" s="179" t="str">
        <f>IF($C325="","",IF(_xlfn.XLOOKUP($B325,Event_and_Consequence!$CL:$CL,Event_and_Consequence!AA:AA,"",0,1)&lt;&gt;"",_xlfn.XLOOKUP($B325,Event_and_Consequence!$CL:$CL,Event_and_Consequence!AA:AA,"",0,1),""))</f>
        <v/>
      </c>
      <c r="O325" s="179" t="str">
        <f>IF($C325="","",IF(_xlfn.XLOOKUP($B325,Event_and_Consequence!$CL:$CL,Event_and_Consequence!AB:AB,"",0,1)&lt;&gt;"",_xlfn.XLOOKUP($B325,Event_and_Consequence!$CL:$CL,Event_and_Consequence!AB:AB,"",0,1),""))</f>
        <v/>
      </c>
      <c r="P325" s="184"/>
      <c r="Q325" s="184"/>
      <c r="R325" s="179" t="str">
        <f>IF($C325="","",IF(_xlfn.XLOOKUP($B325,Event_and_Consequence!$CL:$CL,Event_and_Consequence!AC:AC,"",0,1)&lt;&gt;"",_xlfn.XLOOKUP($B325,Event_and_Consequence!$CL:$CL,Event_and_Consequence!AC:AC,"",0,1),""))</f>
        <v/>
      </c>
      <c r="S325" s="179" t="str">
        <f>IF($C325="","",IF(_xlfn.XLOOKUP($B325,Event_and_Consequence!$CL:$CL,Event_and_Consequence!AD:AD,"",0,1)&lt;&gt;"",_xlfn.XLOOKUP($B325,Event_and_Consequence!$CL:$CL,Event_and_Consequence!AD:AD,"",0,1),""))</f>
        <v/>
      </c>
      <c r="T325" s="179" t="str">
        <f>IF($C325="","",IF(_xlfn.XLOOKUP($B325,Event_and_Consequence!$CL:$CL,Event_and_Consequence!AE:AE,"",0,1)&lt;&gt;"",_xlfn.XLOOKUP($B325,Event_and_Consequence!$CL:$CL,Event_and_Consequence!AE:AE,"",0,1),""))</f>
        <v/>
      </c>
      <c r="U325" s="179" t="str">
        <f>IF($C325="","",IF(_xlfn.XLOOKUP($B325,Event_and_Consequence!$CL:$CL,Event_and_Consequence!AF:AF,"",0,1)&lt;&gt;"",_xlfn.XLOOKUP($B325,Event_and_Consequence!$CL:$CL,Event_and_Consequence!AF:AF,"",0,1),""))</f>
        <v/>
      </c>
      <c r="V325" s="184"/>
      <c r="W325" s="184"/>
      <c r="X325" s="179" t="str">
        <f>IF($C325="","",IF(_xlfn.XLOOKUP($B325,Event_and_Consequence!$CL:$CL,Event_and_Consequence!AG:AG,"",0,1)&lt;&gt;"",_xlfn.XLOOKUP($B325,Event_and_Consequence!$CL:$CL,Event_and_Consequence!AG:AG,"",0,1),""))</f>
        <v/>
      </c>
      <c r="Y325" s="179" t="str">
        <f>IF($C325="","",IF(_xlfn.XLOOKUP($B325,Event_and_Consequence!$CL:$CL,Event_and_Consequence!AH:AH,"",0,1)&lt;&gt;"",_xlfn.XLOOKUP($B325,Event_and_Consequence!$CL:$CL,Event_and_Consequence!AH:AH,"",0,1),""))</f>
        <v/>
      </c>
      <c r="Z325" s="179" t="str">
        <f>IF($C325="","",IF(_xlfn.XLOOKUP($B325,Event_and_Consequence!$CL:$CL,Event_and_Consequence!AI:AI,"",0,1)&lt;&gt;"",_xlfn.XLOOKUP($B325,Event_and_Consequence!$CL:$CL,Event_and_Consequence!AI:AI,"",0,1),""))</f>
        <v/>
      </c>
      <c r="AA325" s="179" t="str">
        <f>IF($C325="","",IF(_xlfn.XLOOKUP($B325,Event_and_Consequence!$CL:$CL,Event_and_Consequence!AJ:AJ,"",0,1)&lt;&gt;"",_xlfn.XLOOKUP($B325,Event_and_Consequence!$CL:$CL,Event_and_Consequence!AJ:AJ,"",0,1),""))</f>
        <v/>
      </c>
      <c r="AB325" s="184"/>
    </row>
    <row r="326" spans="1:28" s="176" customFormat="1" ht="12" x14ac:dyDescent="0.25">
      <c r="A326" s="188"/>
      <c r="B326" s="188">
        <v>324</v>
      </c>
      <c r="C326" s="178" t="str">
        <f>_xlfn.XLOOKUP($B326,Event_and_Consequence!$CL:$CL,Event_and_Consequence!B:B,"",0,1)</f>
        <v/>
      </c>
      <c r="D326" s="179" t="str">
        <f>IF($C326="","",_xlfn.XLOOKUP(C326,Facility_Information!B:B,Facility_Information!O:O,,0,1))</f>
        <v/>
      </c>
      <c r="E326" s="180" t="str">
        <f>IF($C326="","",_xlfn.XLOOKUP($B326,Event_and_Consequence!$CL:$CL,Event_and_Consequence!G:G,"",0,1))</f>
        <v/>
      </c>
      <c r="F326" s="181" t="str">
        <f>IF($C326="","",_xlfn.XLOOKUP($B326,Event_and_Consequence!$CL:$CL,Event_and_Consequence!H:H,"",0,1))</f>
        <v/>
      </c>
      <c r="G326" s="184"/>
      <c r="H326" s="184"/>
      <c r="I326" s="184"/>
      <c r="J326" s="179" t="str">
        <f>IF($C326="","",_xlfn.XLOOKUP($B326,Event_and_Consequence!$CL:$CL,Event_and_Consequence!I:I,"",0,1))</f>
        <v/>
      </c>
      <c r="K326" s="184"/>
      <c r="L326" s="179" t="str">
        <f>IF($C326="","",IF(_xlfn.XLOOKUP($B326,Event_and_Consequence!$CL:$CL,Event_and_Consequence!Y:Y,"",0,1)&lt;&gt;"",_xlfn.XLOOKUP($B326,Event_and_Consequence!$CL:$CL,Event_and_Consequence!Y:Y,"",0,1),""))</f>
        <v/>
      </c>
      <c r="M326" s="179" t="str">
        <f>IF($C326="","",IF(_xlfn.XLOOKUP($B326,Event_and_Consequence!$CL:$CL,Event_and_Consequence!Z:Z,"",0,1)&lt;&gt;"",_xlfn.XLOOKUP($B326,Event_and_Consequence!$CL:$CL,Event_and_Consequence!Z:Z,"",0,1),""))</f>
        <v/>
      </c>
      <c r="N326" s="179" t="str">
        <f>IF($C326="","",IF(_xlfn.XLOOKUP($B326,Event_and_Consequence!$CL:$CL,Event_and_Consequence!AA:AA,"",0,1)&lt;&gt;"",_xlfn.XLOOKUP($B326,Event_and_Consequence!$CL:$CL,Event_and_Consequence!AA:AA,"",0,1),""))</f>
        <v/>
      </c>
      <c r="O326" s="179" t="str">
        <f>IF($C326="","",IF(_xlfn.XLOOKUP($B326,Event_and_Consequence!$CL:$CL,Event_and_Consequence!AB:AB,"",0,1)&lt;&gt;"",_xlfn.XLOOKUP($B326,Event_and_Consequence!$CL:$CL,Event_and_Consequence!AB:AB,"",0,1),""))</f>
        <v/>
      </c>
      <c r="P326" s="184"/>
      <c r="Q326" s="184"/>
      <c r="R326" s="179" t="str">
        <f>IF($C326="","",IF(_xlfn.XLOOKUP($B326,Event_and_Consequence!$CL:$CL,Event_and_Consequence!AC:AC,"",0,1)&lt;&gt;"",_xlfn.XLOOKUP($B326,Event_and_Consequence!$CL:$CL,Event_and_Consequence!AC:AC,"",0,1),""))</f>
        <v/>
      </c>
      <c r="S326" s="179" t="str">
        <f>IF($C326="","",IF(_xlfn.XLOOKUP($B326,Event_and_Consequence!$CL:$CL,Event_and_Consequence!AD:AD,"",0,1)&lt;&gt;"",_xlfn.XLOOKUP($B326,Event_and_Consequence!$CL:$CL,Event_and_Consequence!AD:AD,"",0,1),""))</f>
        <v/>
      </c>
      <c r="T326" s="179" t="str">
        <f>IF($C326="","",IF(_xlfn.XLOOKUP($B326,Event_and_Consequence!$CL:$CL,Event_and_Consequence!AE:AE,"",0,1)&lt;&gt;"",_xlfn.XLOOKUP($B326,Event_and_Consequence!$CL:$CL,Event_and_Consequence!AE:AE,"",0,1),""))</f>
        <v/>
      </c>
      <c r="U326" s="179" t="str">
        <f>IF($C326="","",IF(_xlfn.XLOOKUP($B326,Event_and_Consequence!$CL:$CL,Event_and_Consequence!AF:AF,"",0,1)&lt;&gt;"",_xlfn.XLOOKUP($B326,Event_and_Consequence!$CL:$CL,Event_and_Consequence!AF:AF,"",0,1),""))</f>
        <v/>
      </c>
      <c r="V326" s="184"/>
      <c r="W326" s="184"/>
      <c r="X326" s="179" t="str">
        <f>IF($C326="","",IF(_xlfn.XLOOKUP($B326,Event_and_Consequence!$CL:$CL,Event_and_Consequence!AG:AG,"",0,1)&lt;&gt;"",_xlfn.XLOOKUP($B326,Event_and_Consequence!$CL:$CL,Event_and_Consequence!AG:AG,"",0,1),""))</f>
        <v/>
      </c>
      <c r="Y326" s="179" t="str">
        <f>IF($C326="","",IF(_xlfn.XLOOKUP($B326,Event_and_Consequence!$CL:$CL,Event_and_Consequence!AH:AH,"",0,1)&lt;&gt;"",_xlfn.XLOOKUP($B326,Event_and_Consequence!$CL:$CL,Event_and_Consequence!AH:AH,"",0,1),""))</f>
        <v/>
      </c>
      <c r="Z326" s="179" t="str">
        <f>IF($C326="","",IF(_xlfn.XLOOKUP($B326,Event_and_Consequence!$CL:$CL,Event_and_Consequence!AI:AI,"",0,1)&lt;&gt;"",_xlfn.XLOOKUP($B326,Event_and_Consequence!$CL:$CL,Event_and_Consequence!AI:AI,"",0,1),""))</f>
        <v/>
      </c>
      <c r="AA326" s="179" t="str">
        <f>IF($C326="","",IF(_xlfn.XLOOKUP($B326,Event_and_Consequence!$CL:$CL,Event_and_Consequence!AJ:AJ,"",0,1)&lt;&gt;"",_xlfn.XLOOKUP($B326,Event_and_Consequence!$CL:$CL,Event_and_Consequence!AJ:AJ,"",0,1),""))</f>
        <v/>
      </c>
      <c r="AB326" s="184"/>
    </row>
    <row r="327" spans="1:28" s="176" customFormat="1" ht="12" x14ac:dyDescent="0.25">
      <c r="A327" s="188"/>
      <c r="B327" s="188">
        <v>325</v>
      </c>
      <c r="C327" s="178" t="str">
        <f>_xlfn.XLOOKUP($B327,Event_and_Consequence!$CL:$CL,Event_and_Consequence!B:B,"",0,1)</f>
        <v/>
      </c>
      <c r="D327" s="179" t="str">
        <f>IF($C327="","",_xlfn.XLOOKUP(C327,Facility_Information!B:B,Facility_Information!O:O,,0,1))</f>
        <v/>
      </c>
      <c r="E327" s="180" t="str">
        <f>IF($C327="","",_xlfn.XLOOKUP($B327,Event_and_Consequence!$CL:$CL,Event_and_Consequence!G:G,"",0,1))</f>
        <v/>
      </c>
      <c r="F327" s="181" t="str">
        <f>IF($C327="","",_xlfn.XLOOKUP($B327,Event_and_Consequence!$CL:$CL,Event_and_Consequence!H:H,"",0,1))</f>
        <v/>
      </c>
      <c r="G327" s="184"/>
      <c r="H327" s="184"/>
      <c r="I327" s="184"/>
      <c r="J327" s="179" t="str">
        <f>IF($C327="","",_xlfn.XLOOKUP($B327,Event_and_Consequence!$CL:$CL,Event_and_Consequence!I:I,"",0,1))</f>
        <v/>
      </c>
      <c r="K327" s="184"/>
      <c r="L327" s="179" t="str">
        <f>IF($C327="","",IF(_xlfn.XLOOKUP($B327,Event_and_Consequence!$CL:$CL,Event_and_Consequence!Y:Y,"",0,1)&lt;&gt;"",_xlfn.XLOOKUP($B327,Event_and_Consequence!$CL:$CL,Event_and_Consequence!Y:Y,"",0,1),""))</f>
        <v/>
      </c>
      <c r="M327" s="179" t="str">
        <f>IF($C327="","",IF(_xlfn.XLOOKUP($B327,Event_and_Consequence!$CL:$CL,Event_and_Consequence!Z:Z,"",0,1)&lt;&gt;"",_xlfn.XLOOKUP($B327,Event_and_Consequence!$CL:$CL,Event_and_Consequence!Z:Z,"",0,1),""))</f>
        <v/>
      </c>
      <c r="N327" s="179" t="str">
        <f>IF($C327="","",IF(_xlfn.XLOOKUP($B327,Event_and_Consequence!$CL:$CL,Event_and_Consequence!AA:AA,"",0,1)&lt;&gt;"",_xlfn.XLOOKUP($B327,Event_and_Consequence!$CL:$CL,Event_and_Consequence!AA:AA,"",0,1),""))</f>
        <v/>
      </c>
      <c r="O327" s="179" t="str">
        <f>IF($C327="","",IF(_xlfn.XLOOKUP($B327,Event_and_Consequence!$CL:$CL,Event_and_Consequence!AB:AB,"",0,1)&lt;&gt;"",_xlfn.XLOOKUP($B327,Event_and_Consequence!$CL:$CL,Event_and_Consequence!AB:AB,"",0,1),""))</f>
        <v/>
      </c>
      <c r="P327" s="184"/>
      <c r="Q327" s="184"/>
      <c r="R327" s="179" t="str">
        <f>IF($C327="","",IF(_xlfn.XLOOKUP($B327,Event_and_Consequence!$CL:$CL,Event_and_Consequence!AC:AC,"",0,1)&lt;&gt;"",_xlfn.XLOOKUP($B327,Event_and_Consequence!$CL:$CL,Event_and_Consequence!AC:AC,"",0,1),""))</f>
        <v/>
      </c>
      <c r="S327" s="179" t="str">
        <f>IF($C327="","",IF(_xlfn.XLOOKUP($B327,Event_and_Consequence!$CL:$CL,Event_and_Consequence!AD:AD,"",0,1)&lt;&gt;"",_xlfn.XLOOKUP($B327,Event_and_Consequence!$CL:$CL,Event_and_Consequence!AD:AD,"",0,1),""))</f>
        <v/>
      </c>
      <c r="T327" s="179" t="str">
        <f>IF($C327="","",IF(_xlfn.XLOOKUP($B327,Event_and_Consequence!$CL:$CL,Event_and_Consequence!AE:AE,"",0,1)&lt;&gt;"",_xlfn.XLOOKUP($B327,Event_and_Consequence!$CL:$CL,Event_and_Consequence!AE:AE,"",0,1),""))</f>
        <v/>
      </c>
      <c r="U327" s="179" t="str">
        <f>IF($C327="","",IF(_xlfn.XLOOKUP($B327,Event_and_Consequence!$CL:$CL,Event_and_Consequence!AF:AF,"",0,1)&lt;&gt;"",_xlfn.XLOOKUP($B327,Event_and_Consequence!$CL:$CL,Event_and_Consequence!AF:AF,"",0,1),""))</f>
        <v/>
      </c>
      <c r="V327" s="184"/>
      <c r="W327" s="184"/>
      <c r="X327" s="179" t="str">
        <f>IF($C327="","",IF(_xlfn.XLOOKUP($B327,Event_and_Consequence!$CL:$CL,Event_and_Consequence!AG:AG,"",0,1)&lt;&gt;"",_xlfn.XLOOKUP($B327,Event_and_Consequence!$CL:$CL,Event_and_Consequence!AG:AG,"",0,1),""))</f>
        <v/>
      </c>
      <c r="Y327" s="179" t="str">
        <f>IF($C327="","",IF(_xlfn.XLOOKUP($B327,Event_and_Consequence!$CL:$CL,Event_and_Consequence!AH:AH,"",0,1)&lt;&gt;"",_xlfn.XLOOKUP($B327,Event_and_Consequence!$CL:$CL,Event_and_Consequence!AH:AH,"",0,1),""))</f>
        <v/>
      </c>
      <c r="Z327" s="179" t="str">
        <f>IF($C327="","",IF(_xlfn.XLOOKUP($B327,Event_and_Consequence!$CL:$CL,Event_and_Consequence!AI:AI,"",0,1)&lt;&gt;"",_xlfn.XLOOKUP($B327,Event_and_Consequence!$CL:$CL,Event_and_Consequence!AI:AI,"",0,1),""))</f>
        <v/>
      </c>
      <c r="AA327" s="179" t="str">
        <f>IF($C327="","",IF(_xlfn.XLOOKUP($B327,Event_and_Consequence!$CL:$CL,Event_and_Consequence!AJ:AJ,"",0,1)&lt;&gt;"",_xlfn.XLOOKUP($B327,Event_and_Consequence!$CL:$CL,Event_and_Consequence!AJ:AJ,"",0,1),""))</f>
        <v/>
      </c>
      <c r="AB327" s="184"/>
    </row>
    <row r="328" spans="1:28" s="176" customFormat="1" ht="12" x14ac:dyDescent="0.25">
      <c r="A328" s="188"/>
      <c r="B328" s="188">
        <v>326</v>
      </c>
      <c r="C328" s="178" t="str">
        <f>_xlfn.XLOOKUP($B328,Event_and_Consequence!$CL:$CL,Event_and_Consequence!B:B,"",0,1)</f>
        <v/>
      </c>
      <c r="D328" s="179" t="str">
        <f>IF($C328="","",_xlfn.XLOOKUP(C328,Facility_Information!B:B,Facility_Information!O:O,,0,1))</f>
        <v/>
      </c>
      <c r="E328" s="180" t="str">
        <f>IF($C328="","",_xlfn.XLOOKUP($B328,Event_and_Consequence!$CL:$CL,Event_and_Consequence!G:G,"",0,1))</f>
        <v/>
      </c>
      <c r="F328" s="181" t="str">
        <f>IF($C328="","",_xlfn.XLOOKUP($B328,Event_and_Consequence!$CL:$CL,Event_and_Consequence!H:H,"",0,1))</f>
        <v/>
      </c>
      <c r="G328" s="184"/>
      <c r="H328" s="184"/>
      <c r="I328" s="184"/>
      <c r="J328" s="179" t="str">
        <f>IF($C328="","",_xlfn.XLOOKUP($B328,Event_and_Consequence!$CL:$CL,Event_and_Consequence!I:I,"",0,1))</f>
        <v/>
      </c>
      <c r="K328" s="184"/>
      <c r="L328" s="179" t="str">
        <f>IF($C328="","",IF(_xlfn.XLOOKUP($B328,Event_and_Consequence!$CL:$CL,Event_and_Consequence!Y:Y,"",0,1)&lt;&gt;"",_xlfn.XLOOKUP($B328,Event_and_Consequence!$CL:$CL,Event_and_Consequence!Y:Y,"",0,1),""))</f>
        <v/>
      </c>
      <c r="M328" s="179" t="str">
        <f>IF($C328="","",IF(_xlfn.XLOOKUP($B328,Event_and_Consequence!$CL:$CL,Event_and_Consequence!Z:Z,"",0,1)&lt;&gt;"",_xlfn.XLOOKUP($B328,Event_and_Consequence!$CL:$CL,Event_and_Consequence!Z:Z,"",0,1),""))</f>
        <v/>
      </c>
      <c r="N328" s="179" t="str">
        <f>IF($C328="","",IF(_xlfn.XLOOKUP($B328,Event_and_Consequence!$CL:$CL,Event_and_Consequence!AA:AA,"",0,1)&lt;&gt;"",_xlfn.XLOOKUP($B328,Event_and_Consequence!$CL:$CL,Event_and_Consequence!AA:AA,"",0,1),""))</f>
        <v/>
      </c>
      <c r="O328" s="179" t="str">
        <f>IF($C328="","",IF(_xlfn.XLOOKUP($B328,Event_and_Consequence!$CL:$CL,Event_and_Consequence!AB:AB,"",0,1)&lt;&gt;"",_xlfn.XLOOKUP($B328,Event_and_Consequence!$CL:$CL,Event_and_Consequence!AB:AB,"",0,1),""))</f>
        <v/>
      </c>
      <c r="P328" s="184"/>
      <c r="Q328" s="184"/>
      <c r="R328" s="179" t="str">
        <f>IF($C328="","",IF(_xlfn.XLOOKUP($B328,Event_and_Consequence!$CL:$CL,Event_and_Consequence!AC:AC,"",0,1)&lt;&gt;"",_xlfn.XLOOKUP($B328,Event_and_Consequence!$CL:$CL,Event_and_Consequence!AC:AC,"",0,1),""))</f>
        <v/>
      </c>
      <c r="S328" s="179" t="str">
        <f>IF($C328="","",IF(_xlfn.XLOOKUP($B328,Event_and_Consequence!$CL:$CL,Event_and_Consequence!AD:AD,"",0,1)&lt;&gt;"",_xlfn.XLOOKUP($B328,Event_and_Consequence!$CL:$CL,Event_and_Consequence!AD:AD,"",0,1),""))</f>
        <v/>
      </c>
      <c r="T328" s="179" t="str">
        <f>IF($C328="","",IF(_xlfn.XLOOKUP($B328,Event_and_Consequence!$CL:$CL,Event_and_Consequence!AE:AE,"",0,1)&lt;&gt;"",_xlfn.XLOOKUP($B328,Event_and_Consequence!$CL:$CL,Event_and_Consequence!AE:AE,"",0,1),""))</f>
        <v/>
      </c>
      <c r="U328" s="179" t="str">
        <f>IF($C328="","",IF(_xlfn.XLOOKUP($B328,Event_and_Consequence!$CL:$CL,Event_and_Consequence!AF:AF,"",0,1)&lt;&gt;"",_xlfn.XLOOKUP($B328,Event_and_Consequence!$CL:$CL,Event_and_Consequence!AF:AF,"",0,1),""))</f>
        <v/>
      </c>
      <c r="V328" s="184"/>
      <c r="W328" s="184"/>
      <c r="X328" s="179" t="str">
        <f>IF($C328="","",IF(_xlfn.XLOOKUP($B328,Event_and_Consequence!$CL:$CL,Event_and_Consequence!AG:AG,"",0,1)&lt;&gt;"",_xlfn.XLOOKUP($B328,Event_and_Consequence!$CL:$CL,Event_and_Consequence!AG:AG,"",0,1),""))</f>
        <v/>
      </c>
      <c r="Y328" s="179" t="str">
        <f>IF($C328="","",IF(_xlfn.XLOOKUP($B328,Event_and_Consequence!$CL:$CL,Event_and_Consequence!AH:AH,"",0,1)&lt;&gt;"",_xlfn.XLOOKUP($B328,Event_and_Consequence!$CL:$CL,Event_and_Consequence!AH:AH,"",0,1),""))</f>
        <v/>
      </c>
      <c r="Z328" s="179" t="str">
        <f>IF($C328="","",IF(_xlfn.XLOOKUP($B328,Event_and_Consequence!$CL:$CL,Event_and_Consequence!AI:AI,"",0,1)&lt;&gt;"",_xlfn.XLOOKUP($B328,Event_and_Consequence!$CL:$CL,Event_and_Consequence!AI:AI,"",0,1),""))</f>
        <v/>
      </c>
      <c r="AA328" s="179" t="str">
        <f>IF($C328="","",IF(_xlfn.XLOOKUP($B328,Event_and_Consequence!$CL:$CL,Event_and_Consequence!AJ:AJ,"",0,1)&lt;&gt;"",_xlfn.XLOOKUP($B328,Event_and_Consequence!$CL:$CL,Event_and_Consequence!AJ:AJ,"",0,1),""))</f>
        <v/>
      </c>
      <c r="AB328" s="184"/>
    </row>
    <row r="329" spans="1:28" s="176" customFormat="1" ht="12" x14ac:dyDescent="0.25">
      <c r="A329" s="188"/>
      <c r="B329" s="188">
        <v>327</v>
      </c>
      <c r="C329" s="178" t="str">
        <f>_xlfn.XLOOKUP($B329,Event_and_Consequence!$CL:$CL,Event_and_Consequence!B:B,"",0,1)</f>
        <v/>
      </c>
      <c r="D329" s="179" t="str">
        <f>IF($C329="","",_xlfn.XLOOKUP(C329,Facility_Information!B:B,Facility_Information!O:O,,0,1))</f>
        <v/>
      </c>
      <c r="E329" s="180" t="str">
        <f>IF($C329="","",_xlfn.XLOOKUP($B329,Event_and_Consequence!$CL:$CL,Event_and_Consequence!G:G,"",0,1))</f>
        <v/>
      </c>
      <c r="F329" s="181" t="str">
        <f>IF($C329="","",_xlfn.XLOOKUP($B329,Event_and_Consequence!$CL:$CL,Event_and_Consequence!H:H,"",0,1))</f>
        <v/>
      </c>
      <c r="G329" s="184"/>
      <c r="H329" s="184"/>
      <c r="I329" s="184"/>
      <c r="J329" s="179" t="str">
        <f>IF($C329="","",_xlfn.XLOOKUP($B329,Event_and_Consequence!$CL:$CL,Event_and_Consequence!I:I,"",0,1))</f>
        <v/>
      </c>
      <c r="K329" s="184"/>
      <c r="L329" s="179" t="str">
        <f>IF($C329="","",IF(_xlfn.XLOOKUP($B329,Event_and_Consequence!$CL:$CL,Event_and_Consequence!Y:Y,"",0,1)&lt;&gt;"",_xlfn.XLOOKUP($B329,Event_and_Consequence!$CL:$CL,Event_and_Consequence!Y:Y,"",0,1),""))</f>
        <v/>
      </c>
      <c r="M329" s="179" t="str">
        <f>IF($C329="","",IF(_xlfn.XLOOKUP($B329,Event_and_Consequence!$CL:$CL,Event_and_Consequence!Z:Z,"",0,1)&lt;&gt;"",_xlfn.XLOOKUP($B329,Event_and_Consequence!$CL:$CL,Event_and_Consequence!Z:Z,"",0,1),""))</f>
        <v/>
      </c>
      <c r="N329" s="179" t="str">
        <f>IF($C329="","",IF(_xlfn.XLOOKUP($B329,Event_and_Consequence!$CL:$CL,Event_and_Consequence!AA:AA,"",0,1)&lt;&gt;"",_xlfn.XLOOKUP($B329,Event_and_Consequence!$CL:$CL,Event_and_Consequence!AA:AA,"",0,1),""))</f>
        <v/>
      </c>
      <c r="O329" s="179" t="str">
        <f>IF($C329="","",IF(_xlfn.XLOOKUP($B329,Event_and_Consequence!$CL:$CL,Event_and_Consequence!AB:AB,"",0,1)&lt;&gt;"",_xlfn.XLOOKUP($B329,Event_and_Consequence!$CL:$CL,Event_and_Consequence!AB:AB,"",0,1),""))</f>
        <v/>
      </c>
      <c r="P329" s="184"/>
      <c r="Q329" s="184"/>
      <c r="R329" s="179" t="str">
        <f>IF($C329="","",IF(_xlfn.XLOOKUP($B329,Event_and_Consequence!$CL:$CL,Event_and_Consequence!AC:AC,"",0,1)&lt;&gt;"",_xlfn.XLOOKUP($B329,Event_and_Consequence!$CL:$CL,Event_and_Consequence!AC:AC,"",0,1),""))</f>
        <v/>
      </c>
      <c r="S329" s="179" t="str">
        <f>IF($C329="","",IF(_xlfn.XLOOKUP($B329,Event_and_Consequence!$CL:$CL,Event_and_Consequence!AD:AD,"",0,1)&lt;&gt;"",_xlfn.XLOOKUP($B329,Event_and_Consequence!$CL:$CL,Event_and_Consequence!AD:AD,"",0,1),""))</f>
        <v/>
      </c>
      <c r="T329" s="179" t="str">
        <f>IF($C329="","",IF(_xlfn.XLOOKUP($B329,Event_and_Consequence!$CL:$CL,Event_and_Consequence!AE:AE,"",0,1)&lt;&gt;"",_xlfn.XLOOKUP($B329,Event_and_Consequence!$CL:$CL,Event_and_Consequence!AE:AE,"",0,1),""))</f>
        <v/>
      </c>
      <c r="U329" s="179" t="str">
        <f>IF($C329="","",IF(_xlfn.XLOOKUP($B329,Event_and_Consequence!$CL:$CL,Event_and_Consequence!AF:AF,"",0,1)&lt;&gt;"",_xlfn.XLOOKUP($B329,Event_and_Consequence!$CL:$CL,Event_and_Consequence!AF:AF,"",0,1),""))</f>
        <v/>
      </c>
      <c r="V329" s="184"/>
      <c r="W329" s="184"/>
      <c r="X329" s="179" t="str">
        <f>IF($C329="","",IF(_xlfn.XLOOKUP($B329,Event_and_Consequence!$CL:$CL,Event_and_Consequence!AG:AG,"",0,1)&lt;&gt;"",_xlfn.XLOOKUP($B329,Event_and_Consequence!$CL:$CL,Event_and_Consequence!AG:AG,"",0,1),""))</f>
        <v/>
      </c>
      <c r="Y329" s="179" t="str">
        <f>IF($C329="","",IF(_xlfn.XLOOKUP($B329,Event_and_Consequence!$CL:$CL,Event_and_Consequence!AH:AH,"",0,1)&lt;&gt;"",_xlfn.XLOOKUP($B329,Event_and_Consequence!$CL:$CL,Event_and_Consequence!AH:AH,"",0,1),""))</f>
        <v/>
      </c>
      <c r="Z329" s="179" t="str">
        <f>IF($C329="","",IF(_xlfn.XLOOKUP($B329,Event_and_Consequence!$CL:$CL,Event_and_Consequence!AI:AI,"",0,1)&lt;&gt;"",_xlfn.XLOOKUP($B329,Event_and_Consequence!$CL:$CL,Event_and_Consequence!AI:AI,"",0,1),""))</f>
        <v/>
      </c>
      <c r="AA329" s="179" t="str">
        <f>IF($C329="","",IF(_xlfn.XLOOKUP($B329,Event_and_Consequence!$CL:$CL,Event_and_Consequence!AJ:AJ,"",0,1)&lt;&gt;"",_xlfn.XLOOKUP($B329,Event_and_Consequence!$CL:$CL,Event_and_Consequence!AJ:AJ,"",0,1),""))</f>
        <v/>
      </c>
      <c r="AB329" s="184"/>
    </row>
    <row r="330" spans="1:28" s="176" customFormat="1" ht="12" x14ac:dyDescent="0.25">
      <c r="A330" s="188"/>
      <c r="B330" s="188">
        <v>328</v>
      </c>
      <c r="C330" s="178" t="str">
        <f>_xlfn.XLOOKUP($B330,Event_and_Consequence!$CL:$CL,Event_and_Consequence!B:B,"",0,1)</f>
        <v/>
      </c>
      <c r="D330" s="179" t="str">
        <f>IF($C330="","",_xlfn.XLOOKUP(C330,Facility_Information!B:B,Facility_Information!O:O,,0,1))</f>
        <v/>
      </c>
      <c r="E330" s="180" t="str">
        <f>IF($C330="","",_xlfn.XLOOKUP($B330,Event_and_Consequence!$CL:$CL,Event_and_Consequence!G:G,"",0,1))</f>
        <v/>
      </c>
      <c r="F330" s="181" t="str">
        <f>IF($C330="","",_xlfn.XLOOKUP($B330,Event_and_Consequence!$CL:$CL,Event_and_Consequence!H:H,"",0,1))</f>
        <v/>
      </c>
      <c r="G330" s="184"/>
      <c r="H330" s="184"/>
      <c r="I330" s="184"/>
      <c r="J330" s="179" t="str">
        <f>IF($C330="","",_xlfn.XLOOKUP($B330,Event_and_Consequence!$CL:$CL,Event_and_Consequence!I:I,"",0,1))</f>
        <v/>
      </c>
      <c r="K330" s="184"/>
      <c r="L330" s="179" t="str">
        <f>IF($C330="","",IF(_xlfn.XLOOKUP($B330,Event_and_Consequence!$CL:$CL,Event_and_Consequence!Y:Y,"",0,1)&lt;&gt;"",_xlfn.XLOOKUP($B330,Event_and_Consequence!$CL:$CL,Event_and_Consequence!Y:Y,"",0,1),""))</f>
        <v/>
      </c>
      <c r="M330" s="179" t="str">
        <f>IF($C330="","",IF(_xlfn.XLOOKUP($B330,Event_and_Consequence!$CL:$CL,Event_and_Consequence!Z:Z,"",0,1)&lt;&gt;"",_xlfn.XLOOKUP($B330,Event_and_Consequence!$CL:$CL,Event_and_Consequence!Z:Z,"",0,1),""))</f>
        <v/>
      </c>
      <c r="N330" s="179" t="str">
        <f>IF($C330="","",IF(_xlfn.XLOOKUP($B330,Event_and_Consequence!$CL:$CL,Event_and_Consequence!AA:AA,"",0,1)&lt;&gt;"",_xlfn.XLOOKUP($B330,Event_and_Consequence!$CL:$CL,Event_and_Consequence!AA:AA,"",0,1),""))</f>
        <v/>
      </c>
      <c r="O330" s="179" t="str">
        <f>IF($C330="","",IF(_xlfn.XLOOKUP($B330,Event_and_Consequence!$CL:$CL,Event_and_Consequence!AB:AB,"",0,1)&lt;&gt;"",_xlfn.XLOOKUP($B330,Event_and_Consequence!$CL:$CL,Event_and_Consequence!AB:AB,"",0,1),""))</f>
        <v/>
      </c>
      <c r="P330" s="184"/>
      <c r="Q330" s="184"/>
      <c r="R330" s="179" t="str">
        <f>IF($C330="","",IF(_xlfn.XLOOKUP($B330,Event_and_Consequence!$CL:$CL,Event_and_Consequence!AC:AC,"",0,1)&lt;&gt;"",_xlfn.XLOOKUP($B330,Event_and_Consequence!$CL:$CL,Event_and_Consequence!AC:AC,"",0,1),""))</f>
        <v/>
      </c>
      <c r="S330" s="179" t="str">
        <f>IF($C330="","",IF(_xlfn.XLOOKUP($B330,Event_and_Consequence!$CL:$CL,Event_and_Consequence!AD:AD,"",0,1)&lt;&gt;"",_xlfn.XLOOKUP($B330,Event_and_Consequence!$CL:$CL,Event_and_Consequence!AD:AD,"",0,1),""))</f>
        <v/>
      </c>
      <c r="T330" s="179" t="str">
        <f>IF($C330="","",IF(_xlfn.XLOOKUP($B330,Event_and_Consequence!$CL:$CL,Event_and_Consequence!AE:AE,"",0,1)&lt;&gt;"",_xlfn.XLOOKUP($B330,Event_and_Consequence!$CL:$CL,Event_and_Consequence!AE:AE,"",0,1),""))</f>
        <v/>
      </c>
      <c r="U330" s="179" t="str">
        <f>IF($C330="","",IF(_xlfn.XLOOKUP($B330,Event_and_Consequence!$CL:$CL,Event_and_Consequence!AF:AF,"",0,1)&lt;&gt;"",_xlfn.XLOOKUP($B330,Event_and_Consequence!$CL:$CL,Event_and_Consequence!AF:AF,"",0,1),""))</f>
        <v/>
      </c>
      <c r="V330" s="184"/>
      <c r="W330" s="184"/>
      <c r="X330" s="179" t="str">
        <f>IF($C330="","",IF(_xlfn.XLOOKUP($B330,Event_and_Consequence!$CL:$CL,Event_and_Consequence!AG:AG,"",0,1)&lt;&gt;"",_xlfn.XLOOKUP($B330,Event_and_Consequence!$CL:$CL,Event_and_Consequence!AG:AG,"",0,1),""))</f>
        <v/>
      </c>
      <c r="Y330" s="179" t="str">
        <f>IF($C330="","",IF(_xlfn.XLOOKUP($B330,Event_and_Consequence!$CL:$CL,Event_and_Consequence!AH:AH,"",0,1)&lt;&gt;"",_xlfn.XLOOKUP($B330,Event_and_Consequence!$CL:$CL,Event_and_Consequence!AH:AH,"",0,1),""))</f>
        <v/>
      </c>
      <c r="Z330" s="179" t="str">
        <f>IF($C330="","",IF(_xlfn.XLOOKUP($B330,Event_and_Consequence!$CL:$CL,Event_and_Consequence!AI:AI,"",0,1)&lt;&gt;"",_xlfn.XLOOKUP($B330,Event_and_Consequence!$CL:$CL,Event_and_Consequence!AI:AI,"",0,1),""))</f>
        <v/>
      </c>
      <c r="AA330" s="179" t="str">
        <f>IF($C330="","",IF(_xlfn.XLOOKUP($B330,Event_and_Consequence!$CL:$CL,Event_and_Consequence!AJ:AJ,"",0,1)&lt;&gt;"",_xlfn.XLOOKUP($B330,Event_and_Consequence!$CL:$CL,Event_and_Consequence!AJ:AJ,"",0,1),""))</f>
        <v/>
      </c>
      <c r="AB330" s="184"/>
    </row>
    <row r="331" spans="1:28" s="176" customFormat="1" ht="12" x14ac:dyDescent="0.25">
      <c r="A331" s="188"/>
      <c r="B331" s="188">
        <v>329</v>
      </c>
      <c r="C331" s="178" t="str">
        <f>_xlfn.XLOOKUP($B331,Event_and_Consequence!$CL:$CL,Event_and_Consequence!B:B,"",0,1)</f>
        <v/>
      </c>
      <c r="D331" s="179" t="str">
        <f>IF($C331="","",_xlfn.XLOOKUP(C331,Facility_Information!B:B,Facility_Information!O:O,,0,1))</f>
        <v/>
      </c>
      <c r="E331" s="180" t="str">
        <f>IF($C331="","",_xlfn.XLOOKUP($B331,Event_and_Consequence!$CL:$CL,Event_and_Consequence!G:G,"",0,1))</f>
        <v/>
      </c>
      <c r="F331" s="181" t="str">
        <f>IF($C331="","",_xlfn.XLOOKUP($B331,Event_and_Consequence!$CL:$CL,Event_and_Consequence!H:H,"",0,1))</f>
        <v/>
      </c>
      <c r="G331" s="184"/>
      <c r="H331" s="184"/>
      <c r="I331" s="184"/>
      <c r="J331" s="179" t="str">
        <f>IF($C331="","",_xlfn.XLOOKUP($B331,Event_and_Consequence!$CL:$CL,Event_and_Consequence!I:I,"",0,1))</f>
        <v/>
      </c>
      <c r="K331" s="184"/>
      <c r="L331" s="179" t="str">
        <f>IF($C331="","",IF(_xlfn.XLOOKUP($B331,Event_and_Consequence!$CL:$CL,Event_and_Consequence!Y:Y,"",0,1)&lt;&gt;"",_xlfn.XLOOKUP($B331,Event_and_Consequence!$CL:$CL,Event_and_Consequence!Y:Y,"",0,1),""))</f>
        <v/>
      </c>
      <c r="M331" s="179" t="str">
        <f>IF($C331="","",IF(_xlfn.XLOOKUP($B331,Event_and_Consequence!$CL:$CL,Event_and_Consequence!Z:Z,"",0,1)&lt;&gt;"",_xlfn.XLOOKUP($B331,Event_and_Consequence!$CL:$CL,Event_and_Consequence!Z:Z,"",0,1),""))</f>
        <v/>
      </c>
      <c r="N331" s="179" t="str">
        <f>IF($C331="","",IF(_xlfn.XLOOKUP($B331,Event_and_Consequence!$CL:$CL,Event_and_Consequence!AA:AA,"",0,1)&lt;&gt;"",_xlfn.XLOOKUP($B331,Event_and_Consequence!$CL:$CL,Event_and_Consequence!AA:AA,"",0,1),""))</f>
        <v/>
      </c>
      <c r="O331" s="179" t="str">
        <f>IF($C331="","",IF(_xlfn.XLOOKUP($B331,Event_and_Consequence!$CL:$CL,Event_and_Consequence!AB:AB,"",0,1)&lt;&gt;"",_xlfn.XLOOKUP($B331,Event_and_Consequence!$CL:$CL,Event_and_Consequence!AB:AB,"",0,1),""))</f>
        <v/>
      </c>
      <c r="P331" s="184"/>
      <c r="Q331" s="184"/>
      <c r="R331" s="179" t="str">
        <f>IF($C331="","",IF(_xlfn.XLOOKUP($B331,Event_and_Consequence!$CL:$CL,Event_and_Consequence!AC:AC,"",0,1)&lt;&gt;"",_xlfn.XLOOKUP($B331,Event_and_Consequence!$CL:$CL,Event_and_Consequence!AC:AC,"",0,1),""))</f>
        <v/>
      </c>
      <c r="S331" s="179" t="str">
        <f>IF($C331="","",IF(_xlfn.XLOOKUP($B331,Event_and_Consequence!$CL:$CL,Event_and_Consequence!AD:AD,"",0,1)&lt;&gt;"",_xlfn.XLOOKUP($B331,Event_and_Consequence!$CL:$CL,Event_and_Consequence!AD:AD,"",0,1),""))</f>
        <v/>
      </c>
      <c r="T331" s="179" t="str">
        <f>IF($C331="","",IF(_xlfn.XLOOKUP($B331,Event_and_Consequence!$CL:$CL,Event_and_Consequence!AE:AE,"",0,1)&lt;&gt;"",_xlfn.XLOOKUP($B331,Event_and_Consequence!$CL:$CL,Event_and_Consequence!AE:AE,"",0,1),""))</f>
        <v/>
      </c>
      <c r="U331" s="179" t="str">
        <f>IF($C331="","",IF(_xlfn.XLOOKUP($B331,Event_and_Consequence!$CL:$CL,Event_and_Consequence!AF:AF,"",0,1)&lt;&gt;"",_xlfn.XLOOKUP($B331,Event_and_Consequence!$CL:$CL,Event_and_Consequence!AF:AF,"",0,1),""))</f>
        <v/>
      </c>
      <c r="V331" s="184"/>
      <c r="W331" s="184"/>
      <c r="X331" s="179" t="str">
        <f>IF($C331="","",IF(_xlfn.XLOOKUP($B331,Event_and_Consequence!$CL:$CL,Event_and_Consequence!AG:AG,"",0,1)&lt;&gt;"",_xlfn.XLOOKUP($B331,Event_and_Consequence!$CL:$CL,Event_and_Consequence!AG:AG,"",0,1),""))</f>
        <v/>
      </c>
      <c r="Y331" s="179" t="str">
        <f>IF($C331="","",IF(_xlfn.XLOOKUP($B331,Event_and_Consequence!$CL:$CL,Event_and_Consequence!AH:AH,"",0,1)&lt;&gt;"",_xlfn.XLOOKUP($B331,Event_and_Consequence!$CL:$CL,Event_and_Consequence!AH:AH,"",0,1),""))</f>
        <v/>
      </c>
      <c r="Z331" s="179" t="str">
        <f>IF($C331="","",IF(_xlfn.XLOOKUP($B331,Event_and_Consequence!$CL:$CL,Event_and_Consequence!AI:AI,"",0,1)&lt;&gt;"",_xlfn.XLOOKUP($B331,Event_and_Consequence!$CL:$CL,Event_and_Consequence!AI:AI,"",0,1),""))</f>
        <v/>
      </c>
      <c r="AA331" s="179" t="str">
        <f>IF($C331="","",IF(_xlfn.XLOOKUP($B331,Event_and_Consequence!$CL:$CL,Event_and_Consequence!AJ:AJ,"",0,1)&lt;&gt;"",_xlfn.XLOOKUP($B331,Event_and_Consequence!$CL:$CL,Event_and_Consequence!AJ:AJ,"",0,1),""))</f>
        <v/>
      </c>
      <c r="AB331" s="184"/>
    </row>
    <row r="332" spans="1:28" s="176" customFormat="1" ht="12" x14ac:dyDescent="0.25">
      <c r="A332" s="188"/>
      <c r="B332" s="188">
        <v>330</v>
      </c>
      <c r="C332" s="178" t="str">
        <f>_xlfn.XLOOKUP($B332,Event_and_Consequence!$CL:$CL,Event_and_Consequence!B:B,"",0,1)</f>
        <v/>
      </c>
      <c r="D332" s="179" t="str">
        <f>IF($C332="","",_xlfn.XLOOKUP(C332,Facility_Information!B:B,Facility_Information!O:O,,0,1))</f>
        <v/>
      </c>
      <c r="E332" s="180" t="str">
        <f>IF($C332="","",_xlfn.XLOOKUP($B332,Event_and_Consequence!$CL:$CL,Event_and_Consequence!G:G,"",0,1))</f>
        <v/>
      </c>
      <c r="F332" s="181" t="str">
        <f>IF($C332="","",_xlfn.XLOOKUP($B332,Event_and_Consequence!$CL:$CL,Event_and_Consequence!H:H,"",0,1))</f>
        <v/>
      </c>
      <c r="G332" s="184"/>
      <c r="H332" s="184"/>
      <c r="I332" s="184"/>
      <c r="J332" s="179" t="str">
        <f>IF($C332="","",_xlfn.XLOOKUP($B332,Event_and_Consequence!$CL:$CL,Event_and_Consequence!I:I,"",0,1))</f>
        <v/>
      </c>
      <c r="K332" s="184"/>
      <c r="L332" s="179" t="str">
        <f>IF($C332="","",IF(_xlfn.XLOOKUP($B332,Event_and_Consequence!$CL:$CL,Event_and_Consequence!Y:Y,"",0,1)&lt;&gt;"",_xlfn.XLOOKUP($B332,Event_and_Consequence!$CL:$CL,Event_and_Consequence!Y:Y,"",0,1),""))</f>
        <v/>
      </c>
      <c r="M332" s="179" t="str">
        <f>IF($C332="","",IF(_xlfn.XLOOKUP($B332,Event_and_Consequence!$CL:$CL,Event_and_Consequence!Z:Z,"",0,1)&lt;&gt;"",_xlfn.XLOOKUP($B332,Event_and_Consequence!$CL:$CL,Event_and_Consequence!Z:Z,"",0,1),""))</f>
        <v/>
      </c>
      <c r="N332" s="179" t="str">
        <f>IF($C332="","",IF(_xlfn.XLOOKUP($B332,Event_and_Consequence!$CL:$CL,Event_and_Consequence!AA:AA,"",0,1)&lt;&gt;"",_xlfn.XLOOKUP($B332,Event_and_Consequence!$CL:$CL,Event_and_Consequence!AA:AA,"",0,1),""))</f>
        <v/>
      </c>
      <c r="O332" s="179" t="str">
        <f>IF($C332="","",IF(_xlfn.XLOOKUP($B332,Event_and_Consequence!$CL:$CL,Event_and_Consequence!AB:AB,"",0,1)&lt;&gt;"",_xlfn.XLOOKUP($B332,Event_and_Consequence!$CL:$CL,Event_and_Consequence!AB:AB,"",0,1),""))</f>
        <v/>
      </c>
      <c r="P332" s="184"/>
      <c r="Q332" s="184"/>
      <c r="R332" s="179" t="str">
        <f>IF($C332="","",IF(_xlfn.XLOOKUP($B332,Event_and_Consequence!$CL:$CL,Event_and_Consequence!AC:AC,"",0,1)&lt;&gt;"",_xlfn.XLOOKUP($B332,Event_and_Consequence!$CL:$CL,Event_and_Consequence!AC:AC,"",0,1),""))</f>
        <v/>
      </c>
      <c r="S332" s="179" t="str">
        <f>IF($C332="","",IF(_xlfn.XLOOKUP($B332,Event_and_Consequence!$CL:$CL,Event_and_Consequence!AD:AD,"",0,1)&lt;&gt;"",_xlfn.XLOOKUP($B332,Event_and_Consequence!$CL:$CL,Event_and_Consequence!AD:AD,"",0,1),""))</f>
        <v/>
      </c>
      <c r="T332" s="179" t="str">
        <f>IF($C332="","",IF(_xlfn.XLOOKUP($B332,Event_and_Consequence!$CL:$CL,Event_and_Consequence!AE:AE,"",0,1)&lt;&gt;"",_xlfn.XLOOKUP($B332,Event_and_Consequence!$CL:$CL,Event_and_Consequence!AE:AE,"",0,1),""))</f>
        <v/>
      </c>
      <c r="U332" s="179" t="str">
        <f>IF($C332="","",IF(_xlfn.XLOOKUP($B332,Event_and_Consequence!$CL:$CL,Event_and_Consequence!AF:AF,"",0,1)&lt;&gt;"",_xlfn.XLOOKUP($B332,Event_and_Consequence!$CL:$CL,Event_and_Consequence!AF:AF,"",0,1),""))</f>
        <v/>
      </c>
      <c r="V332" s="184"/>
      <c r="W332" s="184"/>
      <c r="X332" s="179" t="str">
        <f>IF($C332="","",IF(_xlfn.XLOOKUP($B332,Event_and_Consequence!$CL:$CL,Event_and_Consequence!AG:AG,"",0,1)&lt;&gt;"",_xlfn.XLOOKUP($B332,Event_and_Consequence!$CL:$CL,Event_and_Consequence!AG:AG,"",0,1),""))</f>
        <v/>
      </c>
      <c r="Y332" s="179" t="str">
        <f>IF($C332="","",IF(_xlfn.XLOOKUP($B332,Event_and_Consequence!$CL:$CL,Event_and_Consequence!AH:AH,"",0,1)&lt;&gt;"",_xlfn.XLOOKUP($B332,Event_and_Consequence!$CL:$CL,Event_and_Consequence!AH:AH,"",0,1),""))</f>
        <v/>
      </c>
      <c r="Z332" s="179" t="str">
        <f>IF($C332="","",IF(_xlfn.XLOOKUP($B332,Event_and_Consequence!$CL:$CL,Event_and_Consequence!AI:AI,"",0,1)&lt;&gt;"",_xlfn.XLOOKUP($B332,Event_and_Consequence!$CL:$CL,Event_and_Consequence!AI:AI,"",0,1),""))</f>
        <v/>
      </c>
      <c r="AA332" s="179" t="str">
        <f>IF($C332="","",IF(_xlfn.XLOOKUP($B332,Event_and_Consequence!$CL:$CL,Event_and_Consequence!AJ:AJ,"",0,1)&lt;&gt;"",_xlfn.XLOOKUP($B332,Event_and_Consequence!$CL:$CL,Event_and_Consequence!AJ:AJ,"",0,1),""))</f>
        <v/>
      </c>
      <c r="AB332" s="184"/>
    </row>
    <row r="333" spans="1:28" s="176" customFormat="1" ht="12" x14ac:dyDescent="0.25">
      <c r="A333" s="188"/>
      <c r="B333" s="188">
        <v>331</v>
      </c>
      <c r="C333" s="178" t="str">
        <f>_xlfn.XLOOKUP($B333,Event_and_Consequence!$CL:$CL,Event_and_Consequence!B:B,"",0,1)</f>
        <v/>
      </c>
      <c r="D333" s="179" t="str">
        <f>IF($C333="","",_xlfn.XLOOKUP(C333,Facility_Information!B:B,Facility_Information!O:O,,0,1))</f>
        <v/>
      </c>
      <c r="E333" s="180" t="str">
        <f>IF($C333="","",_xlfn.XLOOKUP($B333,Event_and_Consequence!$CL:$CL,Event_and_Consequence!G:G,"",0,1))</f>
        <v/>
      </c>
      <c r="F333" s="181" t="str">
        <f>IF($C333="","",_xlfn.XLOOKUP($B333,Event_and_Consequence!$CL:$CL,Event_and_Consequence!H:H,"",0,1))</f>
        <v/>
      </c>
      <c r="G333" s="184"/>
      <c r="H333" s="184"/>
      <c r="I333" s="184"/>
      <c r="J333" s="179" t="str">
        <f>IF($C333="","",_xlfn.XLOOKUP($B333,Event_and_Consequence!$CL:$CL,Event_and_Consequence!I:I,"",0,1))</f>
        <v/>
      </c>
      <c r="K333" s="184"/>
      <c r="L333" s="179" t="str">
        <f>IF($C333="","",IF(_xlfn.XLOOKUP($B333,Event_and_Consequence!$CL:$CL,Event_and_Consequence!Y:Y,"",0,1)&lt;&gt;"",_xlfn.XLOOKUP($B333,Event_and_Consequence!$CL:$CL,Event_and_Consequence!Y:Y,"",0,1),""))</f>
        <v/>
      </c>
      <c r="M333" s="179" t="str">
        <f>IF($C333="","",IF(_xlfn.XLOOKUP($B333,Event_and_Consequence!$CL:$CL,Event_and_Consequence!Z:Z,"",0,1)&lt;&gt;"",_xlfn.XLOOKUP($B333,Event_and_Consequence!$CL:$CL,Event_and_Consequence!Z:Z,"",0,1),""))</f>
        <v/>
      </c>
      <c r="N333" s="179" t="str">
        <f>IF($C333="","",IF(_xlfn.XLOOKUP($B333,Event_and_Consequence!$CL:$CL,Event_and_Consequence!AA:AA,"",0,1)&lt;&gt;"",_xlfn.XLOOKUP($B333,Event_and_Consequence!$CL:$CL,Event_and_Consequence!AA:AA,"",0,1),""))</f>
        <v/>
      </c>
      <c r="O333" s="179" t="str">
        <f>IF($C333="","",IF(_xlfn.XLOOKUP($B333,Event_and_Consequence!$CL:$CL,Event_and_Consequence!AB:AB,"",0,1)&lt;&gt;"",_xlfn.XLOOKUP($B333,Event_and_Consequence!$CL:$CL,Event_and_Consequence!AB:AB,"",0,1),""))</f>
        <v/>
      </c>
      <c r="P333" s="184"/>
      <c r="Q333" s="184"/>
      <c r="R333" s="179" t="str">
        <f>IF($C333="","",IF(_xlfn.XLOOKUP($B333,Event_and_Consequence!$CL:$CL,Event_and_Consequence!AC:AC,"",0,1)&lt;&gt;"",_xlfn.XLOOKUP($B333,Event_and_Consequence!$CL:$CL,Event_and_Consequence!AC:AC,"",0,1),""))</f>
        <v/>
      </c>
      <c r="S333" s="179" t="str">
        <f>IF($C333="","",IF(_xlfn.XLOOKUP($B333,Event_and_Consequence!$CL:$CL,Event_and_Consequence!AD:AD,"",0,1)&lt;&gt;"",_xlfn.XLOOKUP($B333,Event_and_Consequence!$CL:$CL,Event_and_Consequence!AD:AD,"",0,1),""))</f>
        <v/>
      </c>
      <c r="T333" s="179" t="str">
        <f>IF($C333="","",IF(_xlfn.XLOOKUP($B333,Event_and_Consequence!$CL:$CL,Event_and_Consequence!AE:AE,"",0,1)&lt;&gt;"",_xlfn.XLOOKUP($B333,Event_and_Consequence!$CL:$CL,Event_and_Consequence!AE:AE,"",0,1),""))</f>
        <v/>
      </c>
      <c r="U333" s="179" t="str">
        <f>IF($C333="","",IF(_xlfn.XLOOKUP($B333,Event_and_Consequence!$CL:$CL,Event_and_Consequence!AF:AF,"",0,1)&lt;&gt;"",_xlfn.XLOOKUP($B333,Event_and_Consequence!$CL:$CL,Event_and_Consequence!AF:AF,"",0,1),""))</f>
        <v/>
      </c>
      <c r="V333" s="184"/>
      <c r="W333" s="184"/>
      <c r="X333" s="179" t="str">
        <f>IF($C333="","",IF(_xlfn.XLOOKUP($B333,Event_and_Consequence!$CL:$CL,Event_and_Consequence!AG:AG,"",0,1)&lt;&gt;"",_xlfn.XLOOKUP($B333,Event_and_Consequence!$CL:$CL,Event_and_Consequence!AG:AG,"",0,1),""))</f>
        <v/>
      </c>
      <c r="Y333" s="179" t="str">
        <f>IF($C333="","",IF(_xlfn.XLOOKUP($B333,Event_and_Consequence!$CL:$CL,Event_and_Consequence!AH:AH,"",0,1)&lt;&gt;"",_xlfn.XLOOKUP($B333,Event_and_Consequence!$CL:$CL,Event_and_Consequence!AH:AH,"",0,1),""))</f>
        <v/>
      </c>
      <c r="Z333" s="179" t="str">
        <f>IF($C333="","",IF(_xlfn.XLOOKUP($B333,Event_and_Consequence!$CL:$CL,Event_and_Consequence!AI:AI,"",0,1)&lt;&gt;"",_xlfn.XLOOKUP($B333,Event_and_Consequence!$CL:$CL,Event_and_Consequence!AI:AI,"",0,1),""))</f>
        <v/>
      </c>
      <c r="AA333" s="179" t="str">
        <f>IF($C333="","",IF(_xlfn.XLOOKUP($B333,Event_and_Consequence!$CL:$CL,Event_and_Consequence!AJ:AJ,"",0,1)&lt;&gt;"",_xlfn.XLOOKUP($B333,Event_and_Consequence!$CL:$CL,Event_and_Consequence!AJ:AJ,"",0,1),""))</f>
        <v/>
      </c>
      <c r="AB333" s="184"/>
    </row>
    <row r="334" spans="1:28" s="176" customFormat="1" ht="12" x14ac:dyDescent="0.25">
      <c r="A334" s="188"/>
      <c r="B334" s="188">
        <v>332</v>
      </c>
      <c r="C334" s="178" t="str">
        <f>_xlfn.XLOOKUP($B334,Event_and_Consequence!$CL:$CL,Event_and_Consequence!B:B,"",0,1)</f>
        <v/>
      </c>
      <c r="D334" s="179" t="str">
        <f>IF($C334="","",_xlfn.XLOOKUP(C334,Facility_Information!B:B,Facility_Information!O:O,,0,1))</f>
        <v/>
      </c>
      <c r="E334" s="180" t="str">
        <f>IF($C334="","",_xlfn.XLOOKUP($B334,Event_and_Consequence!$CL:$CL,Event_and_Consequence!G:G,"",0,1))</f>
        <v/>
      </c>
      <c r="F334" s="181" t="str">
        <f>IF($C334="","",_xlfn.XLOOKUP($B334,Event_and_Consequence!$CL:$CL,Event_and_Consequence!H:H,"",0,1))</f>
        <v/>
      </c>
      <c r="G334" s="184"/>
      <c r="H334" s="184"/>
      <c r="I334" s="184"/>
      <c r="J334" s="179" t="str">
        <f>IF($C334="","",_xlfn.XLOOKUP($B334,Event_and_Consequence!$CL:$CL,Event_and_Consequence!I:I,"",0,1))</f>
        <v/>
      </c>
      <c r="K334" s="184"/>
      <c r="L334" s="179" t="str">
        <f>IF($C334="","",IF(_xlfn.XLOOKUP($B334,Event_and_Consequence!$CL:$CL,Event_and_Consequence!Y:Y,"",0,1)&lt;&gt;"",_xlfn.XLOOKUP($B334,Event_and_Consequence!$CL:$CL,Event_and_Consequence!Y:Y,"",0,1),""))</f>
        <v/>
      </c>
      <c r="M334" s="179" t="str">
        <f>IF($C334="","",IF(_xlfn.XLOOKUP($B334,Event_and_Consequence!$CL:$CL,Event_and_Consequence!Z:Z,"",0,1)&lt;&gt;"",_xlfn.XLOOKUP($B334,Event_and_Consequence!$CL:$CL,Event_and_Consequence!Z:Z,"",0,1),""))</f>
        <v/>
      </c>
      <c r="N334" s="179" t="str">
        <f>IF($C334="","",IF(_xlfn.XLOOKUP($B334,Event_and_Consequence!$CL:$CL,Event_and_Consequence!AA:AA,"",0,1)&lt;&gt;"",_xlfn.XLOOKUP($B334,Event_and_Consequence!$CL:$CL,Event_and_Consequence!AA:AA,"",0,1),""))</f>
        <v/>
      </c>
      <c r="O334" s="179" t="str">
        <f>IF($C334="","",IF(_xlfn.XLOOKUP($B334,Event_and_Consequence!$CL:$CL,Event_and_Consequence!AB:AB,"",0,1)&lt;&gt;"",_xlfn.XLOOKUP($B334,Event_and_Consequence!$CL:$CL,Event_and_Consequence!AB:AB,"",0,1),""))</f>
        <v/>
      </c>
      <c r="P334" s="184"/>
      <c r="Q334" s="184"/>
      <c r="R334" s="179" t="str">
        <f>IF($C334="","",IF(_xlfn.XLOOKUP($B334,Event_and_Consequence!$CL:$CL,Event_and_Consequence!AC:AC,"",0,1)&lt;&gt;"",_xlfn.XLOOKUP($B334,Event_and_Consequence!$CL:$CL,Event_and_Consequence!AC:AC,"",0,1),""))</f>
        <v/>
      </c>
      <c r="S334" s="179" t="str">
        <f>IF($C334="","",IF(_xlfn.XLOOKUP($B334,Event_and_Consequence!$CL:$CL,Event_and_Consequence!AD:AD,"",0,1)&lt;&gt;"",_xlfn.XLOOKUP($B334,Event_and_Consequence!$CL:$CL,Event_and_Consequence!AD:AD,"",0,1),""))</f>
        <v/>
      </c>
      <c r="T334" s="179" t="str">
        <f>IF($C334="","",IF(_xlfn.XLOOKUP($B334,Event_and_Consequence!$CL:$CL,Event_and_Consequence!AE:AE,"",0,1)&lt;&gt;"",_xlfn.XLOOKUP($B334,Event_and_Consequence!$CL:$CL,Event_and_Consequence!AE:AE,"",0,1),""))</f>
        <v/>
      </c>
      <c r="U334" s="179" t="str">
        <f>IF($C334="","",IF(_xlfn.XLOOKUP($B334,Event_and_Consequence!$CL:$CL,Event_and_Consequence!AF:AF,"",0,1)&lt;&gt;"",_xlfn.XLOOKUP($B334,Event_and_Consequence!$CL:$CL,Event_and_Consequence!AF:AF,"",0,1),""))</f>
        <v/>
      </c>
      <c r="V334" s="184"/>
      <c r="W334" s="184"/>
      <c r="X334" s="179" t="str">
        <f>IF($C334="","",IF(_xlfn.XLOOKUP($B334,Event_and_Consequence!$CL:$CL,Event_and_Consequence!AG:AG,"",0,1)&lt;&gt;"",_xlfn.XLOOKUP($B334,Event_and_Consequence!$CL:$CL,Event_and_Consequence!AG:AG,"",0,1),""))</f>
        <v/>
      </c>
      <c r="Y334" s="179" t="str">
        <f>IF($C334="","",IF(_xlfn.XLOOKUP($B334,Event_and_Consequence!$CL:$CL,Event_and_Consequence!AH:AH,"",0,1)&lt;&gt;"",_xlfn.XLOOKUP($B334,Event_and_Consequence!$CL:$CL,Event_and_Consequence!AH:AH,"",0,1),""))</f>
        <v/>
      </c>
      <c r="Z334" s="179" t="str">
        <f>IF($C334="","",IF(_xlfn.XLOOKUP($B334,Event_and_Consequence!$CL:$CL,Event_and_Consequence!AI:AI,"",0,1)&lt;&gt;"",_xlfn.XLOOKUP($B334,Event_and_Consequence!$CL:$CL,Event_and_Consequence!AI:AI,"",0,1),""))</f>
        <v/>
      </c>
      <c r="AA334" s="179" t="str">
        <f>IF($C334="","",IF(_xlfn.XLOOKUP($B334,Event_and_Consequence!$CL:$CL,Event_and_Consequence!AJ:AJ,"",0,1)&lt;&gt;"",_xlfn.XLOOKUP($B334,Event_and_Consequence!$CL:$CL,Event_and_Consequence!AJ:AJ,"",0,1),""))</f>
        <v/>
      </c>
      <c r="AB334" s="184"/>
    </row>
    <row r="335" spans="1:28" s="176" customFormat="1" ht="12" x14ac:dyDescent="0.25">
      <c r="A335" s="188"/>
      <c r="B335" s="188">
        <v>333</v>
      </c>
      <c r="C335" s="178" t="str">
        <f>_xlfn.XLOOKUP($B335,Event_and_Consequence!$CL:$CL,Event_and_Consequence!B:B,"",0,1)</f>
        <v/>
      </c>
      <c r="D335" s="179" t="str">
        <f>IF($C335="","",_xlfn.XLOOKUP(C335,Facility_Information!B:B,Facility_Information!O:O,,0,1))</f>
        <v/>
      </c>
      <c r="E335" s="180" t="str">
        <f>IF($C335="","",_xlfn.XLOOKUP($B335,Event_and_Consequence!$CL:$CL,Event_and_Consequence!G:G,"",0,1))</f>
        <v/>
      </c>
      <c r="F335" s="181" t="str">
        <f>IF($C335="","",_xlfn.XLOOKUP($B335,Event_and_Consequence!$CL:$CL,Event_and_Consequence!H:H,"",0,1))</f>
        <v/>
      </c>
      <c r="G335" s="184"/>
      <c r="H335" s="184"/>
      <c r="I335" s="184"/>
      <c r="J335" s="179" t="str">
        <f>IF($C335="","",_xlfn.XLOOKUP($B335,Event_and_Consequence!$CL:$CL,Event_and_Consequence!I:I,"",0,1))</f>
        <v/>
      </c>
      <c r="K335" s="184"/>
      <c r="L335" s="179" t="str">
        <f>IF($C335="","",IF(_xlfn.XLOOKUP($B335,Event_and_Consequence!$CL:$CL,Event_and_Consequence!Y:Y,"",0,1)&lt;&gt;"",_xlfn.XLOOKUP($B335,Event_and_Consequence!$CL:$CL,Event_and_Consequence!Y:Y,"",0,1),""))</f>
        <v/>
      </c>
      <c r="M335" s="179" t="str">
        <f>IF($C335="","",IF(_xlfn.XLOOKUP($B335,Event_and_Consequence!$CL:$CL,Event_and_Consequence!Z:Z,"",0,1)&lt;&gt;"",_xlfn.XLOOKUP($B335,Event_and_Consequence!$CL:$CL,Event_and_Consequence!Z:Z,"",0,1),""))</f>
        <v/>
      </c>
      <c r="N335" s="179" t="str">
        <f>IF($C335="","",IF(_xlfn.XLOOKUP($B335,Event_and_Consequence!$CL:$CL,Event_and_Consequence!AA:AA,"",0,1)&lt;&gt;"",_xlfn.XLOOKUP($B335,Event_and_Consequence!$CL:$CL,Event_and_Consequence!AA:AA,"",0,1),""))</f>
        <v/>
      </c>
      <c r="O335" s="179" t="str">
        <f>IF($C335="","",IF(_xlfn.XLOOKUP($B335,Event_and_Consequence!$CL:$CL,Event_and_Consequence!AB:AB,"",0,1)&lt;&gt;"",_xlfn.XLOOKUP($B335,Event_and_Consequence!$CL:$CL,Event_and_Consequence!AB:AB,"",0,1),""))</f>
        <v/>
      </c>
      <c r="P335" s="184"/>
      <c r="Q335" s="184"/>
      <c r="R335" s="179" t="str">
        <f>IF($C335="","",IF(_xlfn.XLOOKUP($B335,Event_and_Consequence!$CL:$CL,Event_and_Consequence!AC:AC,"",0,1)&lt;&gt;"",_xlfn.XLOOKUP($B335,Event_and_Consequence!$CL:$CL,Event_and_Consequence!AC:AC,"",0,1),""))</f>
        <v/>
      </c>
      <c r="S335" s="179" t="str">
        <f>IF($C335="","",IF(_xlfn.XLOOKUP($B335,Event_and_Consequence!$CL:$CL,Event_and_Consequence!AD:AD,"",0,1)&lt;&gt;"",_xlfn.XLOOKUP($B335,Event_and_Consequence!$CL:$CL,Event_and_Consequence!AD:AD,"",0,1),""))</f>
        <v/>
      </c>
      <c r="T335" s="179" t="str">
        <f>IF($C335="","",IF(_xlfn.XLOOKUP($B335,Event_and_Consequence!$CL:$CL,Event_and_Consequence!AE:AE,"",0,1)&lt;&gt;"",_xlfn.XLOOKUP($B335,Event_and_Consequence!$CL:$CL,Event_and_Consequence!AE:AE,"",0,1),""))</f>
        <v/>
      </c>
      <c r="U335" s="179" t="str">
        <f>IF($C335="","",IF(_xlfn.XLOOKUP($B335,Event_and_Consequence!$CL:$CL,Event_and_Consequence!AF:AF,"",0,1)&lt;&gt;"",_xlfn.XLOOKUP($B335,Event_and_Consequence!$CL:$CL,Event_and_Consequence!AF:AF,"",0,1),""))</f>
        <v/>
      </c>
      <c r="V335" s="184"/>
      <c r="W335" s="184"/>
      <c r="X335" s="179" t="str">
        <f>IF($C335="","",IF(_xlfn.XLOOKUP($B335,Event_and_Consequence!$CL:$CL,Event_and_Consequence!AG:AG,"",0,1)&lt;&gt;"",_xlfn.XLOOKUP($B335,Event_and_Consequence!$CL:$CL,Event_and_Consequence!AG:AG,"",0,1),""))</f>
        <v/>
      </c>
      <c r="Y335" s="179" t="str">
        <f>IF($C335="","",IF(_xlfn.XLOOKUP($B335,Event_and_Consequence!$CL:$CL,Event_and_Consequence!AH:AH,"",0,1)&lt;&gt;"",_xlfn.XLOOKUP($B335,Event_and_Consequence!$CL:$CL,Event_and_Consequence!AH:AH,"",0,1),""))</f>
        <v/>
      </c>
      <c r="Z335" s="179" t="str">
        <f>IF($C335="","",IF(_xlfn.XLOOKUP($B335,Event_and_Consequence!$CL:$CL,Event_and_Consequence!AI:AI,"",0,1)&lt;&gt;"",_xlfn.XLOOKUP($B335,Event_and_Consequence!$CL:$CL,Event_and_Consequence!AI:AI,"",0,1),""))</f>
        <v/>
      </c>
      <c r="AA335" s="179" t="str">
        <f>IF($C335="","",IF(_xlfn.XLOOKUP($B335,Event_and_Consequence!$CL:$CL,Event_and_Consequence!AJ:AJ,"",0,1)&lt;&gt;"",_xlfn.XLOOKUP($B335,Event_and_Consequence!$CL:$CL,Event_and_Consequence!AJ:AJ,"",0,1),""))</f>
        <v/>
      </c>
      <c r="AB335" s="184"/>
    </row>
    <row r="336" spans="1:28" s="176" customFormat="1" ht="12" x14ac:dyDescent="0.25">
      <c r="A336" s="188"/>
      <c r="B336" s="188">
        <v>334</v>
      </c>
      <c r="C336" s="178" t="str">
        <f>_xlfn.XLOOKUP($B336,Event_and_Consequence!$CL:$CL,Event_and_Consequence!B:B,"",0,1)</f>
        <v/>
      </c>
      <c r="D336" s="179" t="str">
        <f>IF($C336="","",_xlfn.XLOOKUP(C336,Facility_Information!B:B,Facility_Information!O:O,,0,1))</f>
        <v/>
      </c>
      <c r="E336" s="180" t="str">
        <f>IF($C336="","",_xlfn.XLOOKUP($B336,Event_and_Consequence!$CL:$CL,Event_and_Consequence!G:G,"",0,1))</f>
        <v/>
      </c>
      <c r="F336" s="181" t="str">
        <f>IF($C336="","",_xlfn.XLOOKUP($B336,Event_and_Consequence!$CL:$CL,Event_and_Consequence!H:H,"",0,1))</f>
        <v/>
      </c>
      <c r="G336" s="184"/>
      <c r="H336" s="184"/>
      <c r="I336" s="184"/>
      <c r="J336" s="179" t="str">
        <f>IF($C336="","",_xlfn.XLOOKUP($B336,Event_and_Consequence!$CL:$CL,Event_and_Consequence!I:I,"",0,1))</f>
        <v/>
      </c>
      <c r="K336" s="184"/>
      <c r="L336" s="179" t="str">
        <f>IF($C336="","",IF(_xlfn.XLOOKUP($B336,Event_and_Consequence!$CL:$CL,Event_and_Consequence!Y:Y,"",0,1)&lt;&gt;"",_xlfn.XLOOKUP($B336,Event_and_Consequence!$CL:$CL,Event_and_Consequence!Y:Y,"",0,1),""))</f>
        <v/>
      </c>
      <c r="M336" s="179" t="str">
        <f>IF($C336="","",IF(_xlfn.XLOOKUP($B336,Event_and_Consequence!$CL:$CL,Event_and_Consequence!Z:Z,"",0,1)&lt;&gt;"",_xlfn.XLOOKUP($B336,Event_and_Consequence!$CL:$CL,Event_and_Consequence!Z:Z,"",0,1),""))</f>
        <v/>
      </c>
      <c r="N336" s="179" t="str">
        <f>IF($C336="","",IF(_xlfn.XLOOKUP($B336,Event_and_Consequence!$CL:$CL,Event_and_Consequence!AA:AA,"",0,1)&lt;&gt;"",_xlfn.XLOOKUP($B336,Event_and_Consequence!$CL:$CL,Event_and_Consequence!AA:AA,"",0,1),""))</f>
        <v/>
      </c>
      <c r="O336" s="179" t="str">
        <f>IF($C336="","",IF(_xlfn.XLOOKUP($B336,Event_and_Consequence!$CL:$CL,Event_and_Consequence!AB:AB,"",0,1)&lt;&gt;"",_xlfn.XLOOKUP($B336,Event_and_Consequence!$CL:$CL,Event_and_Consequence!AB:AB,"",0,1),""))</f>
        <v/>
      </c>
      <c r="P336" s="184"/>
      <c r="Q336" s="184"/>
      <c r="R336" s="179" t="str">
        <f>IF($C336="","",IF(_xlfn.XLOOKUP($B336,Event_and_Consequence!$CL:$CL,Event_and_Consequence!AC:AC,"",0,1)&lt;&gt;"",_xlfn.XLOOKUP($B336,Event_and_Consequence!$CL:$CL,Event_and_Consequence!AC:AC,"",0,1),""))</f>
        <v/>
      </c>
      <c r="S336" s="179" t="str">
        <f>IF($C336="","",IF(_xlfn.XLOOKUP($B336,Event_and_Consequence!$CL:$CL,Event_and_Consequence!AD:AD,"",0,1)&lt;&gt;"",_xlfn.XLOOKUP($B336,Event_and_Consequence!$CL:$CL,Event_and_Consequence!AD:AD,"",0,1),""))</f>
        <v/>
      </c>
      <c r="T336" s="179" t="str">
        <f>IF($C336="","",IF(_xlfn.XLOOKUP($B336,Event_and_Consequence!$CL:$CL,Event_and_Consequence!AE:AE,"",0,1)&lt;&gt;"",_xlfn.XLOOKUP($B336,Event_and_Consequence!$CL:$CL,Event_and_Consequence!AE:AE,"",0,1),""))</f>
        <v/>
      </c>
      <c r="U336" s="179" t="str">
        <f>IF($C336="","",IF(_xlfn.XLOOKUP($B336,Event_and_Consequence!$CL:$CL,Event_and_Consequence!AF:AF,"",0,1)&lt;&gt;"",_xlfn.XLOOKUP($B336,Event_and_Consequence!$CL:$CL,Event_and_Consequence!AF:AF,"",0,1),""))</f>
        <v/>
      </c>
      <c r="V336" s="184"/>
      <c r="W336" s="184"/>
      <c r="X336" s="179" t="str">
        <f>IF($C336="","",IF(_xlfn.XLOOKUP($B336,Event_and_Consequence!$CL:$CL,Event_and_Consequence!AG:AG,"",0,1)&lt;&gt;"",_xlfn.XLOOKUP($B336,Event_and_Consequence!$CL:$CL,Event_and_Consequence!AG:AG,"",0,1),""))</f>
        <v/>
      </c>
      <c r="Y336" s="179" t="str">
        <f>IF($C336="","",IF(_xlfn.XLOOKUP($B336,Event_and_Consequence!$CL:$CL,Event_and_Consequence!AH:AH,"",0,1)&lt;&gt;"",_xlfn.XLOOKUP($B336,Event_and_Consequence!$CL:$CL,Event_and_Consequence!AH:AH,"",0,1),""))</f>
        <v/>
      </c>
      <c r="Z336" s="179" t="str">
        <f>IF($C336="","",IF(_xlfn.XLOOKUP($B336,Event_and_Consequence!$CL:$CL,Event_and_Consequence!AI:AI,"",0,1)&lt;&gt;"",_xlfn.XLOOKUP($B336,Event_and_Consequence!$CL:$CL,Event_and_Consequence!AI:AI,"",0,1),""))</f>
        <v/>
      </c>
      <c r="AA336" s="179" t="str">
        <f>IF($C336="","",IF(_xlfn.XLOOKUP($B336,Event_and_Consequence!$CL:$CL,Event_and_Consequence!AJ:AJ,"",0,1)&lt;&gt;"",_xlfn.XLOOKUP($B336,Event_and_Consequence!$CL:$CL,Event_and_Consequence!AJ:AJ,"",0,1),""))</f>
        <v/>
      </c>
      <c r="AB336" s="184"/>
    </row>
    <row r="337" spans="1:28" s="176" customFormat="1" ht="12" x14ac:dyDescent="0.25">
      <c r="A337" s="188"/>
      <c r="B337" s="188">
        <v>335</v>
      </c>
      <c r="C337" s="178" t="str">
        <f>_xlfn.XLOOKUP($B337,Event_and_Consequence!$CL:$CL,Event_and_Consequence!B:B,"",0,1)</f>
        <v/>
      </c>
      <c r="D337" s="179" t="str">
        <f>IF($C337="","",_xlfn.XLOOKUP(C337,Facility_Information!B:B,Facility_Information!O:O,,0,1))</f>
        <v/>
      </c>
      <c r="E337" s="180" t="str">
        <f>IF($C337="","",_xlfn.XLOOKUP($B337,Event_and_Consequence!$CL:$CL,Event_and_Consequence!G:G,"",0,1))</f>
        <v/>
      </c>
      <c r="F337" s="181" t="str">
        <f>IF($C337="","",_xlfn.XLOOKUP($B337,Event_and_Consequence!$CL:$CL,Event_and_Consequence!H:H,"",0,1))</f>
        <v/>
      </c>
      <c r="G337" s="184"/>
      <c r="H337" s="184"/>
      <c r="I337" s="184"/>
      <c r="J337" s="179" t="str">
        <f>IF($C337="","",_xlfn.XLOOKUP($B337,Event_and_Consequence!$CL:$CL,Event_and_Consequence!I:I,"",0,1))</f>
        <v/>
      </c>
      <c r="K337" s="184"/>
      <c r="L337" s="179" t="str">
        <f>IF($C337="","",IF(_xlfn.XLOOKUP($B337,Event_and_Consequence!$CL:$CL,Event_and_Consequence!Y:Y,"",0,1)&lt;&gt;"",_xlfn.XLOOKUP($B337,Event_and_Consequence!$CL:$CL,Event_and_Consequence!Y:Y,"",0,1),""))</f>
        <v/>
      </c>
      <c r="M337" s="179" t="str">
        <f>IF($C337="","",IF(_xlfn.XLOOKUP($B337,Event_and_Consequence!$CL:$CL,Event_and_Consequence!Z:Z,"",0,1)&lt;&gt;"",_xlfn.XLOOKUP($B337,Event_and_Consequence!$CL:$CL,Event_and_Consequence!Z:Z,"",0,1),""))</f>
        <v/>
      </c>
      <c r="N337" s="179" t="str">
        <f>IF($C337="","",IF(_xlfn.XLOOKUP($B337,Event_and_Consequence!$CL:$CL,Event_and_Consequence!AA:AA,"",0,1)&lt;&gt;"",_xlfn.XLOOKUP($B337,Event_and_Consequence!$CL:$CL,Event_and_Consequence!AA:AA,"",0,1),""))</f>
        <v/>
      </c>
      <c r="O337" s="179" t="str">
        <f>IF($C337="","",IF(_xlfn.XLOOKUP($B337,Event_and_Consequence!$CL:$CL,Event_and_Consequence!AB:AB,"",0,1)&lt;&gt;"",_xlfn.XLOOKUP($B337,Event_and_Consequence!$CL:$CL,Event_and_Consequence!AB:AB,"",0,1),""))</f>
        <v/>
      </c>
      <c r="P337" s="184"/>
      <c r="Q337" s="184"/>
      <c r="R337" s="179" t="str">
        <f>IF($C337="","",IF(_xlfn.XLOOKUP($B337,Event_and_Consequence!$CL:$CL,Event_and_Consequence!AC:AC,"",0,1)&lt;&gt;"",_xlfn.XLOOKUP($B337,Event_and_Consequence!$CL:$CL,Event_and_Consequence!AC:AC,"",0,1),""))</f>
        <v/>
      </c>
      <c r="S337" s="179" t="str">
        <f>IF($C337="","",IF(_xlfn.XLOOKUP($B337,Event_and_Consequence!$CL:$CL,Event_and_Consequence!AD:AD,"",0,1)&lt;&gt;"",_xlfn.XLOOKUP($B337,Event_and_Consequence!$CL:$CL,Event_and_Consequence!AD:AD,"",0,1),""))</f>
        <v/>
      </c>
      <c r="T337" s="179" t="str">
        <f>IF($C337="","",IF(_xlfn.XLOOKUP($B337,Event_and_Consequence!$CL:$CL,Event_and_Consequence!AE:AE,"",0,1)&lt;&gt;"",_xlfn.XLOOKUP($B337,Event_and_Consequence!$CL:$CL,Event_and_Consequence!AE:AE,"",0,1),""))</f>
        <v/>
      </c>
      <c r="U337" s="179" t="str">
        <f>IF($C337="","",IF(_xlfn.XLOOKUP($B337,Event_and_Consequence!$CL:$CL,Event_and_Consequence!AF:AF,"",0,1)&lt;&gt;"",_xlfn.XLOOKUP($B337,Event_and_Consequence!$CL:$CL,Event_and_Consequence!AF:AF,"",0,1),""))</f>
        <v/>
      </c>
      <c r="V337" s="184"/>
      <c r="W337" s="184"/>
      <c r="X337" s="179" t="str">
        <f>IF($C337="","",IF(_xlfn.XLOOKUP($B337,Event_and_Consequence!$CL:$CL,Event_and_Consequence!AG:AG,"",0,1)&lt;&gt;"",_xlfn.XLOOKUP($B337,Event_and_Consequence!$CL:$CL,Event_and_Consequence!AG:AG,"",0,1),""))</f>
        <v/>
      </c>
      <c r="Y337" s="179" t="str">
        <f>IF($C337="","",IF(_xlfn.XLOOKUP($B337,Event_and_Consequence!$CL:$CL,Event_and_Consequence!AH:AH,"",0,1)&lt;&gt;"",_xlfn.XLOOKUP($B337,Event_and_Consequence!$CL:$CL,Event_and_Consequence!AH:AH,"",0,1),""))</f>
        <v/>
      </c>
      <c r="Z337" s="179" t="str">
        <f>IF($C337="","",IF(_xlfn.XLOOKUP($B337,Event_and_Consequence!$CL:$CL,Event_and_Consequence!AI:AI,"",0,1)&lt;&gt;"",_xlfn.XLOOKUP($B337,Event_and_Consequence!$CL:$CL,Event_and_Consequence!AI:AI,"",0,1),""))</f>
        <v/>
      </c>
      <c r="AA337" s="179" t="str">
        <f>IF($C337="","",IF(_xlfn.XLOOKUP($B337,Event_and_Consequence!$CL:$CL,Event_and_Consequence!AJ:AJ,"",0,1)&lt;&gt;"",_xlfn.XLOOKUP($B337,Event_and_Consequence!$CL:$CL,Event_and_Consequence!AJ:AJ,"",0,1),""))</f>
        <v/>
      </c>
      <c r="AB337" s="184"/>
    </row>
    <row r="338" spans="1:28" s="176" customFormat="1" ht="12" x14ac:dyDescent="0.25">
      <c r="A338" s="188"/>
      <c r="B338" s="188">
        <v>336</v>
      </c>
      <c r="C338" s="178" t="str">
        <f>_xlfn.XLOOKUP($B338,Event_and_Consequence!$CL:$CL,Event_and_Consequence!B:B,"",0,1)</f>
        <v/>
      </c>
      <c r="D338" s="179" t="str">
        <f>IF($C338="","",_xlfn.XLOOKUP(C338,Facility_Information!B:B,Facility_Information!O:O,,0,1))</f>
        <v/>
      </c>
      <c r="E338" s="180" t="str">
        <f>IF($C338="","",_xlfn.XLOOKUP($B338,Event_and_Consequence!$CL:$CL,Event_and_Consequence!G:G,"",0,1))</f>
        <v/>
      </c>
      <c r="F338" s="181" t="str">
        <f>IF($C338="","",_xlfn.XLOOKUP($B338,Event_and_Consequence!$CL:$CL,Event_and_Consequence!H:H,"",0,1))</f>
        <v/>
      </c>
      <c r="G338" s="184"/>
      <c r="H338" s="184"/>
      <c r="I338" s="184"/>
      <c r="J338" s="179" t="str">
        <f>IF($C338="","",_xlfn.XLOOKUP($B338,Event_and_Consequence!$CL:$CL,Event_and_Consequence!I:I,"",0,1))</f>
        <v/>
      </c>
      <c r="K338" s="184"/>
      <c r="L338" s="179" t="str">
        <f>IF($C338="","",IF(_xlfn.XLOOKUP($B338,Event_and_Consequence!$CL:$CL,Event_and_Consequence!Y:Y,"",0,1)&lt;&gt;"",_xlfn.XLOOKUP($B338,Event_and_Consequence!$CL:$CL,Event_and_Consequence!Y:Y,"",0,1),""))</f>
        <v/>
      </c>
      <c r="M338" s="179" t="str">
        <f>IF($C338="","",IF(_xlfn.XLOOKUP($B338,Event_and_Consequence!$CL:$CL,Event_and_Consequence!Z:Z,"",0,1)&lt;&gt;"",_xlfn.XLOOKUP($B338,Event_and_Consequence!$CL:$CL,Event_and_Consequence!Z:Z,"",0,1),""))</f>
        <v/>
      </c>
      <c r="N338" s="179" t="str">
        <f>IF($C338="","",IF(_xlfn.XLOOKUP($B338,Event_and_Consequence!$CL:$CL,Event_and_Consequence!AA:AA,"",0,1)&lt;&gt;"",_xlfn.XLOOKUP($B338,Event_and_Consequence!$CL:$CL,Event_and_Consequence!AA:AA,"",0,1),""))</f>
        <v/>
      </c>
      <c r="O338" s="179" t="str">
        <f>IF($C338="","",IF(_xlfn.XLOOKUP($B338,Event_and_Consequence!$CL:$CL,Event_and_Consequence!AB:AB,"",0,1)&lt;&gt;"",_xlfn.XLOOKUP($B338,Event_and_Consequence!$CL:$CL,Event_and_Consequence!AB:AB,"",0,1),""))</f>
        <v/>
      </c>
      <c r="P338" s="184"/>
      <c r="Q338" s="184"/>
      <c r="R338" s="179" t="str">
        <f>IF($C338="","",IF(_xlfn.XLOOKUP($B338,Event_and_Consequence!$CL:$CL,Event_and_Consequence!AC:AC,"",0,1)&lt;&gt;"",_xlfn.XLOOKUP($B338,Event_and_Consequence!$CL:$CL,Event_and_Consequence!AC:AC,"",0,1),""))</f>
        <v/>
      </c>
      <c r="S338" s="179" t="str">
        <f>IF($C338="","",IF(_xlfn.XLOOKUP($B338,Event_and_Consequence!$CL:$CL,Event_and_Consequence!AD:AD,"",0,1)&lt;&gt;"",_xlfn.XLOOKUP($B338,Event_and_Consequence!$CL:$CL,Event_and_Consequence!AD:AD,"",0,1),""))</f>
        <v/>
      </c>
      <c r="T338" s="179" t="str">
        <f>IF($C338="","",IF(_xlfn.XLOOKUP($B338,Event_and_Consequence!$CL:$CL,Event_and_Consequence!AE:AE,"",0,1)&lt;&gt;"",_xlfn.XLOOKUP($B338,Event_and_Consequence!$CL:$CL,Event_and_Consequence!AE:AE,"",0,1),""))</f>
        <v/>
      </c>
      <c r="U338" s="179" t="str">
        <f>IF($C338="","",IF(_xlfn.XLOOKUP($B338,Event_and_Consequence!$CL:$CL,Event_and_Consequence!AF:AF,"",0,1)&lt;&gt;"",_xlfn.XLOOKUP($B338,Event_and_Consequence!$CL:$CL,Event_and_Consequence!AF:AF,"",0,1),""))</f>
        <v/>
      </c>
      <c r="V338" s="184"/>
      <c r="W338" s="184"/>
      <c r="X338" s="179" t="str">
        <f>IF($C338="","",IF(_xlfn.XLOOKUP($B338,Event_and_Consequence!$CL:$CL,Event_and_Consequence!AG:AG,"",0,1)&lt;&gt;"",_xlfn.XLOOKUP($B338,Event_and_Consequence!$CL:$CL,Event_and_Consequence!AG:AG,"",0,1),""))</f>
        <v/>
      </c>
      <c r="Y338" s="179" t="str">
        <f>IF($C338="","",IF(_xlfn.XLOOKUP($B338,Event_and_Consequence!$CL:$CL,Event_and_Consequence!AH:AH,"",0,1)&lt;&gt;"",_xlfn.XLOOKUP($B338,Event_and_Consequence!$CL:$CL,Event_and_Consequence!AH:AH,"",0,1),""))</f>
        <v/>
      </c>
      <c r="Z338" s="179" t="str">
        <f>IF($C338="","",IF(_xlfn.XLOOKUP($B338,Event_and_Consequence!$CL:$CL,Event_and_Consequence!AI:AI,"",0,1)&lt;&gt;"",_xlfn.XLOOKUP($B338,Event_and_Consequence!$CL:$CL,Event_and_Consequence!AI:AI,"",0,1),""))</f>
        <v/>
      </c>
      <c r="AA338" s="179" t="str">
        <f>IF($C338="","",IF(_xlfn.XLOOKUP($B338,Event_and_Consequence!$CL:$CL,Event_and_Consequence!AJ:AJ,"",0,1)&lt;&gt;"",_xlfn.XLOOKUP($B338,Event_and_Consequence!$CL:$CL,Event_and_Consequence!AJ:AJ,"",0,1),""))</f>
        <v/>
      </c>
      <c r="AB338" s="184"/>
    </row>
    <row r="339" spans="1:28" s="176" customFormat="1" ht="12" x14ac:dyDescent="0.25">
      <c r="A339" s="188"/>
      <c r="B339" s="188">
        <v>337</v>
      </c>
      <c r="C339" s="178" t="str">
        <f>_xlfn.XLOOKUP($B339,Event_and_Consequence!$CL:$CL,Event_and_Consequence!B:B,"",0,1)</f>
        <v/>
      </c>
      <c r="D339" s="179" t="str">
        <f>IF($C339="","",_xlfn.XLOOKUP(C339,Facility_Information!B:B,Facility_Information!O:O,,0,1))</f>
        <v/>
      </c>
      <c r="E339" s="180" t="str">
        <f>IF($C339="","",_xlfn.XLOOKUP($B339,Event_and_Consequence!$CL:$CL,Event_and_Consequence!G:G,"",0,1))</f>
        <v/>
      </c>
      <c r="F339" s="181" t="str">
        <f>IF($C339="","",_xlfn.XLOOKUP($B339,Event_and_Consequence!$CL:$CL,Event_and_Consequence!H:H,"",0,1))</f>
        <v/>
      </c>
      <c r="G339" s="184"/>
      <c r="H339" s="184"/>
      <c r="I339" s="184"/>
      <c r="J339" s="179" t="str">
        <f>IF($C339="","",_xlfn.XLOOKUP($B339,Event_and_Consequence!$CL:$CL,Event_and_Consequence!I:I,"",0,1))</f>
        <v/>
      </c>
      <c r="K339" s="184"/>
      <c r="L339" s="179" t="str">
        <f>IF($C339="","",IF(_xlfn.XLOOKUP($B339,Event_and_Consequence!$CL:$CL,Event_and_Consequence!Y:Y,"",0,1)&lt;&gt;"",_xlfn.XLOOKUP($B339,Event_and_Consequence!$CL:$CL,Event_and_Consequence!Y:Y,"",0,1),""))</f>
        <v/>
      </c>
      <c r="M339" s="179" t="str">
        <f>IF($C339="","",IF(_xlfn.XLOOKUP($B339,Event_and_Consequence!$CL:$CL,Event_and_Consequence!Z:Z,"",0,1)&lt;&gt;"",_xlfn.XLOOKUP($B339,Event_and_Consequence!$CL:$CL,Event_and_Consequence!Z:Z,"",0,1),""))</f>
        <v/>
      </c>
      <c r="N339" s="179" t="str">
        <f>IF($C339="","",IF(_xlfn.XLOOKUP($B339,Event_and_Consequence!$CL:$CL,Event_and_Consequence!AA:AA,"",0,1)&lt;&gt;"",_xlfn.XLOOKUP($B339,Event_and_Consequence!$CL:$CL,Event_and_Consequence!AA:AA,"",0,1),""))</f>
        <v/>
      </c>
      <c r="O339" s="179" t="str">
        <f>IF($C339="","",IF(_xlfn.XLOOKUP($B339,Event_and_Consequence!$CL:$CL,Event_and_Consequence!AB:AB,"",0,1)&lt;&gt;"",_xlfn.XLOOKUP($B339,Event_and_Consequence!$CL:$CL,Event_and_Consequence!AB:AB,"",0,1),""))</f>
        <v/>
      </c>
      <c r="P339" s="184"/>
      <c r="Q339" s="184"/>
      <c r="R339" s="179" t="str">
        <f>IF($C339="","",IF(_xlfn.XLOOKUP($B339,Event_and_Consequence!$CL:$CL,Event_and_Consequence!AC:AC,"",0,1)&lt;&gt;"",_xlfn.XLOOKUP($B339,Event_and_Consequence!$CL:$CL,Event_and_Consequence!AC:AC,"",0,1),""))</f>
        <v/>
      </c>
      <c r="S339" s="179" t="str">
        <f>IF($C339="","",IF(_xlfn.XLOOKUP($B339,Event_and_Consequence!$CL:$CL,Event_and_Consequence!AD:AD,"",0,1)&lt;&gt;"",_xlfn.XLOOKUP($B339,Event_and_Consequence!$CL:$CL,Event_and_Consequence!AD:AD,"",0,1),""))</f>
        <v/>
      </c>
      <c r="T339" s="179" t="str">
        <f>IF($C339="","",IF(_xlfn.XLOOKUP($B339,Event_and_Consequence!$CL:$CL,Event_and_Consequence!AE:AE,"",0,1)&lt;&gt;"",_xlfn.XLOOKUP($B339,Event_and_Consequence!$CL:$CL,Event_and_Consequence!AE:AE,"",0,1),""))</f>
        <v/>
      </c>
      <c r="U339" s="179" t="str">
        <f>IF($C339="","",IF(_xlfn.XLOOKUP($B339,Event_and_Consequence!$CL:$CL,Event_and_Consequence!AF:AF,"",0,1)&lt;&gt;"",_xlfn.XLOOKUP($B339,Event_and_Consequence!$CL:$CL,Event_and_Consequence!AF:AF,"",0,1),""))</f>
        <v/>
      </c>
      <c r="V339" s="184"/>
      <c r="W339" s="184"/>
      <c r="X339" s="179" t="str">
        <f>IF($C339="","",IF(_xlfn.XLOOKUP($B339,Event_and_Consequence!$CL:$CL,Event_and_Consequence!AG:AG,"",0,1)&lt;&gt;"",_xlfn.XLOOKUP($B339,Event_and_Consequence!$CL:$CL,Event_and_Consequence!AG:AG,"",0,1),""))</f>
        <v/>
      </c>
      <c r="Y339" s="179" t="str">
        <f>IF($C339="","",IF(_xlfn.XLOOKUP($B339,Event_and_Consequence!$CL:$CL,Event_and_Consequence!AH:AH,"",0,1)&lt;&gt;"",_xlfn.XLOOKUP($B339,Event_and_Consequence!$CL:$CL,Event_and_Consequence!AH:AH,"",0,1),""))</f>
        <v/>
      </c>
      <c r="Z339" s="179" t="str">
        <f>IF($C339="","",IF(_xlfn.XLOOKUP($B339,Event_and_Consequence!$CL:$CL,Event_and_Consequence!AI:AI,"",0,1)&lt;&gt;"",_xlfn.XLOOKUP($B339,Event_and_Consequence!$CL:$CL,Event_and_Consequence!AI:AI,"",0,1),""))</f>
        <v/>
      </c>
      <c r="AA339" s="179" t="str">
        <f>IF($C339="","",IF(_xlfn.XLOOKUP($B339,Event_and_Consequence!$CL:$CL,Event_and_Consequence!AJ:AJ,"",0,1)&lt;&gt;"",_xlfn.XLOOKUP($B339,Event_and_Consequence!$CL:$CL,Event_and_Consequence!AJ:AJ,"",0,1),""))</f>
        <v/>
      </c>
      <c r="AB339" s="184"/>
    </row>
    <row r="340" spans="1:28" s="176" customFormat="1" ht="12" x14ac:dyDescent="0.25">
      <c r="A340" s="188"/>
      <c r="B340" s="188">
        <v>338</v>
      </c>
      <c r="C340" s="178" t="str">
        <f>_xlfn.XLOOKUP($B340,Event_and_Consequence!$CL:$CL,Event_and_Consequence!B:B,"",0,1)</f>
        <v/>
      </c>
      <c r="D340" s="179" t="str">
        <f>IF($C340="","",_xlfn.XLOOKUP(C340,Facility_Information!B:B,Facility_Information!O:O,,0,1))</f>
        <v/>
      </c>
      <c r="E340" s="180" t="str">
        <f>IF($C340="","",_xlfn.XLOOKUP($B340,Event_and_Consequence!$CL:$CL,Event_and_Consequence!G:G,"",0,1))</f>
        <v/>
      </c>
      <c r="F340" s="181" t="str">
        <f>IF($C340="","",_xlfn.XLOOKUP($B340,Event_and_Consequence!$CL:$CL,Event_and_Consequence!H:H,"",0,1))</f>
        <v/>
      </c>
      <c r="G340" s="184"/>
      <c r="H340" s="184"/>
      <c r="I340" s="184"/>
      <c r="J340" s="179" t="str">
        <f>IF($C340="","",_xlfn.XLOOKUP($B340,Event_and_Consequence!$CL:$CL,Event_and_Consequence!I:I,"",0,1))</f>
        <v/>
      </c>
      <c r="K340" s="184"/>
      <c r="L340" s="179" t="str">
        <f>IF($C340="","",IF(_xlfn.XLOOKUP($B340,Event_and_Consequence!$CL:$CL,Event_and_Consequence!Y:Y,"",0,1)&lt;&gt;"",_xlfn.XLOOKUP($B340,Event_and_Consequence!$CL:$CL,Event_and_Consequence!Y:Y,"",0,1),""))</f>
        <v/>
      </c>
      <c r="M340" s="179" t="str">
        <f>IF($C340="","",IF(_xlfn.XLOOKUP($B340,Event_and_Consequence!$CL:$CL,Event_and_Consequence!Z:Z,"",0,1)&lt;&gt;"",_xlfn.XLOOKUP($B340,Event_and_Consequence!$CL:$CL,Event_and_Consequence!Z:Z,"",0,1),""))</f>
        <v/>
      </c>
      <c r="N340" s="179" t="str">
        <f>IF($C340="","",IF(_xlfn.XLOOKUP($B340,Event_and_Consequence!$CL:$CL,Event_and_Consequence!AA:AA,"",0,1)&lt;&gt;"",_xlfn.XLOOKUP($B340,Event_and_Consequence!$CL:$CL,Event_and_Consequence!AA:AA,"",0,1),""))</f>
        <v/>
      </c>
      <c r="O340" s="179" t="str">
        <f>IF($C340="","",IF(_xlfn.XLOOKUP($B340,Event_and_Consequence!$CL:$CL,Event_and_Consequence!AB:AB,"",0,1)&lt;&gt;"",_xlfn.XLOOKUP($B340,Event_and_Consequence!$CL:$CL,Event_and_Consequence!AB:AB,"",0,1),""))</f>
        <v/>
      </c>
      <c r="P340" s="184"/>
      <c r="Q340" s="184"/>
      <c r="R340" s="179" t="str">
        <f>IF($C340="","",IF(_xlfn.XLOOKUP($B340,Event_and_Consequence!$CL:$CL,Event_and_Consequence!AC:AC,"",0,1)&lt;&gt;"",_xlfn.XLOOKUP($B340,Event_and_Consequence!$CL:$CL,Event_and_Consequence!AC:AC,"",0,1),""))</f>
        <v/>
      </c>
      <c r="S340" s="179" t="str">
        <f>IF($C340="","",IF(_xlfn.XLOOKUP($B340,Event_and_Consequence!$CL:$CL,Event_and_Consequence!AD:AD,"",0,1)&lt;&gt;"",_xlfn.XLOOKUP($B340,Event_and_Consequence!$CL:$CL,Event_and_Consequence!AD:AD,"",0,1),""))</f>
        <v/>
      </c>
      <c r="T340" s="179" t="str">
        <f>IF($C340="","",IF(_xlfn.XLOOKUP($B340,Event_and_Consequence!$CL:$CL,Event_and_Consequence!AE:AE,"",0,1)&lt;&gt;"",_xlfn.XLOOKUP($B340,Event_and_Consequence!$CL:$CL,Event_and_Consequence!AE:AE,"",0,1),""))</f>
        <v/>
      </c>
      <c r="U340" s="179" t="str">
        <f>IF($C340="","",IF(_xlfn.XLOOKUP($B340,Event_and_Consequence!$CL:$CL,Event_and_Consequence!AF:AF,"",0,1)&lt;&gt;"",_xlfn.XLOOKUP($B340,Event_and_Consequence!$CL:$CL,Event_and_Consequence!AF:AF,"",0,1),""))</f>
        <v/>
      </c>
      <c r="V340" s="184"/>
      <c r="W340" s="184"/>
      <c r="X340" s="179" t="str">
        <f>IF($C340="","",IF(_xlfn.XLOOKUP($B340,Event_and_Consequence!$CL:$CL,Event_and_Consequence!AG:AG,"",0,1)&lt;&gt;"",_xlfn.XLOOKUP($B340,Event_and_Consequence!$CL:$CL,Event_and_Consequence!AG:AG,"",0,1),""))</f>
        <v/>
      </c>
      <c r="Y340" s="179" t="str">
        <f>IF($C340="","",IF(_xlfn.XLOOKUP($B340,Event_and_Consequence!$CL:$CL,Event_and_Consequence!AH:AH,"",0,1)&lt;&gt;"",_xlfn.XLOOKUP($B340,Event_and_Consequence!$CL:$CL,Event_and_Consequence!AH:AH,"",0,1),""))</f>
        <v/>
      </c>
      <c r="Z340" s="179" t="str">
        <f>IF($C340="","",IF(_xlfn.XLOOKUP($B340,Event_and_Consequence!$CL:$CL,Event_and_Consequence!AI:AI,"",0,1)&lt;&gt;"",_xlfn.XLOOKUP($B340,Event_and_Consequence!$CL:$CL,Event_and_Consequence!AI:AI,"",0,1),""))</f>
        <v/>
      </c>
      <c r="AA340" s="179" t="str">
        <f>IF($C340="","",IF(_xlfn.XLOOKUP($B340,Event_and_Consequence!$CL:$CL,Event_and_Consequence!AJ:AJ,"",0,1)&lt;&gt;"",_xlfn.XLOOKUP($B340,Event_and_Consequence!$CL:$CL,Event_and_Consequence!AJ:AJ,"",0,1),""))</f>
        <v/>
      </c>
      <c r="AB340" s="184"/>
    </row>
    <row r="341" spans="1:28" s="176" customFormat="1" ht="12" x14ac:dyDescent="0.25">
      <c r="A341" s="188"/>
      <c r="B341" s="188">
        <v>339</v>
      </c>
      <c r="C341" s="178" t="str">
        <f>_xlfn.XLOOKUP($B341,Event_and_Consequence!$CL:$CL,Event_and_Consequence!B:B,"",0,1)</f>
        <v/>
      </c>
      <c r="D341" s="179" t="str">
        <f>IF($C341="","",_xlfn.XLOOKUP(C341,Facility_Information!B:B,Facility_Information!O:O,,0,1))</f>
        <v/>
      </c>
      <c r="E341" s="180" t="str">
        <f>IF($C341="","",_xlfn.XLOOKUP($B341,Event_and_Consequence!$CL:$CL,Event_and_Consequence!G:G,"",0,1))</f>
        <v/>
      </c>
      <c r="F341" s="181" t="str">
        <f>IF($C341="","",_xlfn.XLOOKUP($B341,Event_and_Consequence!$CL:$CL,Event_and_Consequence!H:H,"",0,1))</f>
        <v/>
      </c>
      <c r="G341" s="184"/>
      <c r="H341" s="184"/>
      <c r="I341" s="184"/>
      <c r="J341" s="179" t="str">
        <f>IF($C341="","",_xlfn.XLOOKUP($B341,Event_and_Consequence!$CL:$CL,Event_and_Consequence!I:I,"",0,1))</f>
        <v/>
      </c>
      <c r="K341" s="184"/>
      <c r="L341" s="179" t="str">
        <f>IF($C341="","",IF(_xlfn.XLOOKUP($B341,Event_and_Consequence!$CL:$CL,Event_and_Consequence!Y:Y,"",0,1)&lt;&gt;"",_xlfn.XLOOKUP($B341,Event_and_Consequence!$CL:$CL,Event_and_Consequence!Y:Y,"",0,1),""))</f>
        <v/>
      </c>
      <c r="M341" s="179" t="str">
        <f>IF($C341="","",IF(_xlfn.XLOOKUP($B341,Event_and_Consequence!$CL:$CL,Event_and_Consequence!Z:Z,"",0,1)&lt;&gt;"",_xlfn.XLOOKUP($B341,Event_and_Consequence!$CL:$CL,Event_and_Consequence!Z:Z,"",0,1),""))</f>
        <v/>
      </c>
      <c r="N341" s="179" t="str">
        <f>IF($C341="","",IF(_xlfn.XLOOKUP($B341,Event_and_Consequence!$CL:$CL,Event_and_Consequence!AA:AA,"",0,1)&lt;&gt;"",_xlfn.XLOOKUP($B341,Event_and_Consequence!$CL:$CL,Event_and_Consequence!AA:AA,"",0,1),""))</f>
        <v/>
      </c>
      <c r="O341" s="179" t="str">
        <f>IF($C341="","",IF(_xlfn.XLOOKUP($B341,Event_and_Consequence!$CL:$CL,Event_and_Consequence!AB:AB,"",0,1)&lt;&gt;"",_xlfn.XLOOKUP($B341,Event_and_Consequence!$CL:$CL,Event_and_Consequence!AB:AB,"",0,1),""))</f>
        <v/>
      </c>
      <c r="P341" s="184"/>
      <c r="Q341" s="184"/>
      <c r="R341" s="179" t="str">
        <f>IF($C341="","",IF(_xlfn.XLOOKUP($B341,Event_and_Consequence!$CL:$CL,Event_and_Consequence!AC:AC,"",0,1)&lt;&gt;"",_xlfn.XLOOKUP($B341,Event_and_Consequence!$CL:$CL,Event_and_Consequence!AC:AC,"",0,1),""))</f>
        <v/>
      </c>
      <c r="S341" s="179" t="str">
        <f>IF($C341="","",IF(_xlfn.XLOOKUP($B341,Event_and_Consequence!$CL:$CL,Event_and_Consequence!AD:AD,"",0,1)&lt;&gt;"",_xlfn.XLOOKUP($B341,Event_and_Consequence!$CL:$CL,Event_and_Consequence!AD:AD,"",0,1),""))</f>
        <v/>
      </c>
      <c r="T341" s="179" t="str">
        <f>IF($C341="","",IF(_xlfn.XLOOKUP($B341,Event_and_Consequence!$CL:$CL,Event_and_Consequence!AE:AE,"",0,1)&lt;&gt;"",_xlfn.XLOOKUP($B341,Event_and_Consequence!$CL:$CL,Event_and_Consequence!AE:AE,"",0,1),""))</f>
        <v/>
      </c>
      <c r="U341" s="179" t="str">
        <f>IF($C341="","",IF(_xlfn.XLOOKUP($B341,Event_and_Consequence!$CL:$CL,Event_and_Consequence!AF:AF,"",0,1)&lt;&gt;"",_xlfn.XLOOKUP($B341,Event_and_Consequence!$CL:$CL,Event_and_Consequence!AF:AF,"",0,1),""))</f>
        <v/>
      </c>
      <c r="V341" s="184"/>
      <c r="W341" s="184"/>
      <c r="X341" s="179" t="str">
        <f>IF($C341="","",IF(_xlfn.XLOOKUP($B341,Event_and_Consequence!$CL:$CL,Event_and_Consequence!AG:AG,"",0,1)&lt;&gt;"",_xlfn.XLOOKUP($B341,Event_and_Consequence!$CL:$CL,Event_and_Consequence!AG:AG,"",0,1),""))</f>
        <v/>
      </c>
      <c r="Y341" s="179" t="str">
        <f>IF($C341="","",IF(_xlfn.XLOOKUP($B341,Event_and_Consequence!$CL:$CL,Event_and_Consequence!AH:AH,"",0,1)&lt;&gt;"",_xlfn.XLOOKUP($B341,Event_and_Consequence!$CL:$CL,Event_and_Consequence!AH:AH,"",0,1),""))</f>
        <v/>
      </c>
      <c r="Z341" s="179" t="str">
        <f>IF($C341="","",IF(_xlfn.XLOOKUP($B341,Event_and_Consequence!$CL:$CL,Event_and_Consequence!AI:AI,"",0,1)&lt;&gt;"",_xlfn.XLOOKUP($B341,Event_and_Consequence!$CL:$CL,Event_and_Consequence!AI:AI,"",0,1),""))</f>
        <v/>
      </c>
      <c r="AA341" s="179" t="str">
        <f>IF($C341="","",IF(_xlfn.XLOOKUP($B341,Event_and_Consequence!$CL:$CL,Event_and_Consequence!AJ:AJ,"",0,1)&lt;&gt;"",_xlfn.XLOOKUP($B341,Event_and_Consequence!$CL:$CL,Event_and_Consequence!AJ:AJ,"",0,1),""))</f>
        <v/>
      </c>
      <c r="AB341" s="184"/>
    </row>
    <row r="342" spans="1:28" s="176" customFormat="1" ht="12" x14ac:dyDescent="0.25">
      <c r="A342" s="188"/>
      <c r="B342" s="188">
        <v>340</v>
      </c>
      <c r="C342" s="178" t="str">
        <f>_xlfn.XLOOKUP($B342,Event_and_Consequence!$CL:$CL,Event_and_Consequence!B:B,"",0,1)</f>
        <v/>
      </c>
      <c r="D342" s="179" t="str">
        <f>IF($C342="","",_xlfn.XLOOKUP(C342,Facility_Information!B:B,Facility_Information!O:O,,0,1))</f>
        <v/>
      </c>
      <c r="E342" s="180" t="str">
        <f>IF($C342="","",_xlfn.XLOOKUP($B342,Event_and_Consequence!$CL:$CL,Event_and_Consequence!G:G,"",0,1))</f>
        <v/>
      </c>
      <c r="F342" s="181" t="str">
        <f>IF($C342="","",_xlfn.XLOOKUP($B342,Event_and_Consequence!$CL:$CL,Event_and_Consequence!H:H,"",0,1))</f>
        <v/>
      </c>
      <c r="G342" s="184"/>
      <c r="H342" s="184"/>
      <c r="I342" s="184"/>
      <c r="J342" s="179" t="str">
        <f>IF($C342="","",_xlfn.XLOOKUP($B342,Event_and_Consequence!$CL:$CL,Event_and_Consequence!I:I,"",0,1))</f>
        <v/>
      </c>
      <c r="K342" s="184"/>
      <c r="L342" s="179" t="str">
        <f>IF($C342="","",IF(_xlfn.XLOOKUP($B342,Event_and_Consequence!$CL:$CL,Event_and_Consequence!Y:Y,"",0,1)&lt;&gt;"",_xlfn.XLOOKUP($B342,Event_and_Consequence!$CL:$CL,Event_and_Consequence!Y:Y,"",0,1),""))</f>
        <v/>
      </c>
      <c r="M342" s="179" t="str">
        <f>IF($C342="","",IF(_xlfn.XLOOKUP($B342,Event_and_Consequence!$CL:$CL,Event_and_Consequence!Z:Z,"",0,1)&lt;&gt;"",_xlfn.XLOOKUP($B342,Event_and_Consequence!$CL:$CL,Event_and_Consequence!Z:Z,"",0,1),""))</f>
        <v/>
      </c>
      <c r="N342" s="179" t="str">
        <f>IF($C342="","",IF(_xlfn.XLOOKUP($B342,Event_and_Consequence!$CL:$CL,Event_and_Consequence!AA:AA,"",0,1)&lt;&gt;"",_xlfn.XLOOKUP($B342,Event_and_Consequence!$CL:$CL,Event_and_Consequence!AA:AA,"",0,1),""))</f>
        <v/>
      </c>
      <c r="O342" s="179" t="str">
        <f>IF($C342="","",IF(_xlfn.XLOOKUP($B342,Event_and_Consequence!$CL:$CL,Event_and_Consequence!AB:AB,"",0,1)&lt;&gt;"",_xlfn.XLOOKUP($B342,Event_and_Consequence!$CL:$CL,Event_and_Consequence!AB:AB,"",0,1),""))</f>
        <v/>
      </c>
      <c r="P342" s="184"/>
      <c r="Q342" s="184"/>
      <c r="R342" s="179" t="str">
        <f>IF($C342="","",IF(_xlfn.XLOOKUP($B342,Event_and_Consequence!$CL:$CL,Event_and_Consequence!AC:AC,"",0,1)&lt;&gt;"",_xlfn.XLOOKUP($B342,Event_and_Consequence!$CL:$CL,Event_and_Consequence!AC:AC,"",0,1),""))</f>
        <v/>
      </c>
      <c r="S342" s="179" t="str">
        <f>IF($C342="","",IF(_xlfn.XLOOKUP($B342,Event_and_Consequence!$CL:$CL,Event_and_Consequence!AD:AD,"",0,1)&lt;&gt;"",_xlfn.XLOOKUP($B342,Event_and_Consequence!$CL:$CL,Event_and_Consequence!AD:AD,"",0,1),""))</f>
        <v/>
      </c>
      <c r="T342" s="179" t="str">
        <f>IF($C342="","",IF(_xlfn.XLOOKUP($B342,Event_and_Consequence!$CL:$CL,Event_and_Consequence!AE:AE,"",0,1)&lt;&gt;"",_xlfn.XLOOKUP($B342,Event_and_Consequence!$CL:$CL,Event_and_Consequence!AE:AE,"",0,1),""))</f>
        <v/>
      </c>
      <c r="U342" s="179" t="str">
        <f>IF($C342="","",IF(_xlfn.XLOOKUP($B342,Event_and_Consequence!$CL:$CL,Event_and_Consequence!AF:AF,"",0,1)&lt;&gt;"",_xlfn.XLOOKUP($B342,Event_and_Consequence!$CL:$CL,Event_and_Consequence!AF:AF,"",0,1),""))</f>
        <v/>
      </c>
      <c r="V342" s="184"/>
      <c r="W342" s="184"/>
      <c r="X342" s="179" t="str">
        <f>IF($C342="","",IF(_xlfn.XLOOKUP($B342,Event_and_Consequence!$CL:$CL,Event_and_Consequence!AG:AG,"",0,1)&lt;&gt;"",_xlfn.XLOOKUP($B342,Event_and_Consequence!$CL:$CL,Event_and_Consequence!AG:AG,"",0,1),""))</f>
        <v/>
      </c>
      <c r="Y342" s="179" t="str">
        <f>IF($C342="","",IF(_xlfn.XLOOKUP($B342,Event_and_Consequence!$CL:$CL,Event_and_Consequence!AH:AH,"",0,1)&lt;&gt;"",_xlfn.XLOOKUP($B342,Event_and_Consequence!$CL:$CL,Event_and_Consequence!AH:AH,"",0,1),""))</f>
        <v/>
      </c>
      <c r="Z342" s="179" t="str">
        <f>IF($C342="","",IF(_xlfn.XLOOKUP($B342,Event_and_Consequence!$CL:$CL,Event_and_Consequence!AI:AI,"",0,1)&lt;&gt;"",_xlfn.XLOOKUP($B342,Event_and_Consequence!$CL:$CL,Event_and_Consequence!AI:AI,"",0,1),""))</f>
        <v/>
      </c>
      <c r="AA342" s="179" t="str">
        <f>IF($C342="","",IF(_xlfn.XLOOKUP($B342,Event_and_Consequence!$CL:$CL,Event_and_Consequence!AJ:AJ,"",0,1)&lt;&gt;"",_xlfn.XLOOKUP($B342,Event_and_Consequence!$CL:$CL,Event_and_Consequence!AJ:AJ,"",0,1),""))</f>
        <v/>
      </c>
      <c r="AB342" s="184"/>
    </row>
    <row r="343" spans="1:28" s="176" customFormat="1" ht="12" x14ac:dyDescent="0.25">
      <c r="A343" s="188"/>
      <c r="B343" s="188">
        <v>341</v>
      </c>
      <c r="C343" s="178" t="str">
        <f>_xlfn.XLOOKUP($B343,Event_and_Consequence!$CL:$CL,Event_and_Consequence!B:B,"",0,1)</f>
        <v/>
      </c>
      <c r="D343" s="179" t="str">
        <f>IF($C343="","",_xlfn.XLOOKUP(C343,Facility_Information!B:B,Facility_Information!O:O,,0,1))</f>
        <v/>
      </c>
      <c r="E343" s="180" t="str">
        <f>IF($C343="","",_xlfn.XLOOKUP($B343,Event_and_Consequence!$CL:$CL,Event_and_Consequence!G:G,"",0,1))</f>
        <v/>
      </c>
      <c r="F343" s="181" t="str">
        <f>IF($C343="","",_xlfn.XLOOKUP($B343,Event_and_Consequence!$CL:$CL,Event_and_Consequence!H:H,"",0,1))</f>
        <v/>
      </c>
      <c r="G343" s="184"/>
      <c r="H343" s="184"/>
      <c r="I343" s="184"/>
      <c r="J343" s="179" t="str">
        <f>IF($C343="","",_xlfn.XLOOKUP($B343,Event_and_Consequence!$CL:$CL,Event_and_Consequence!I:I,"",0,1))</f>
        <v/>
      </c>
      <c r="K343" s="184"/>
      <c r="L343" s="179" t="str">
        <f>IF($C343="","",IF(_xlfn.XLOOKUP($B343,Event_and_Consequence!$CL:$CL,Event_and_Consequence!Y:Y,"",0,1)&lt;&gt;"",_xlfn.XLOOKUP($B343,Event_and_Consequence!$CL:$CL,Event_and_Consequence!Y:Y,"",0,1),""))</f>
        <v/>
      </c>
      <c r="M343" s="179" t="str">
        <f>IF($C343="","",IF(_xlfn.XLOOKUP($B343,Event_and_Consequence!$CL:$CL,Event_and_Consequence!Z:Z,"",0,1)&lt;&gt;"",_xlfn.XLOOKUP($B343,Event_and_Consequence!$CL:$CL,Event_and_Consequence!Z:Z,"",0,1),""))</f>
        <v/>
      </c>
      <c r="N343" s="179" t="str">
        <f>IF($C343="","",IF(_xlfn.XLOOKUP($B343,Event_and_Consequence!$CL:$CL,Event_and_Consequence!AA:AA,"",0,1)&lt;&gt;"",_xlfn.XLOOKUP($B343,Event_and_Consequence!$CL:$CL,Event_and_Consequence!AA:AA,"",0,1),""))</f>
        <v/>
      </c>
      <c r="O343" s="179" t="str">
        <f>IF($C343="","",IF(_xlfn.XLOOKUP($B343,Event_and_Consequence!$CL:$CL,Event_and_Consequence!AB:AB,"",0,1)&lt;&gt;"",_xlfn.XLOOKUP($B343,Event_and_Consequence!$CL:$CL,Event_and_Consequence!AB:AB,"",0,1),""))</f>
        <v/>
      </c>
      <c r="P343" s="184"/>
      <c r="Q343" s="184"/>
      <c r="R343" s="179" t="str">
        <f>IF($C343="","",IF(_xlfn.XLOOKUP($B343,Event_and_Consequence!$CL:$CL,Event_and_Consequence!AC:AC,"",0,1)&lt;&gt;"",_xlfn.XLOOKUP($B343,Event_and_Consequence!$CL:$CL,Event_and_Consequence!AC:AC,"",0,1),""))</f>
        <v/>
      </c>
      <c r="S343" s="179" t="str">
        <f>IF($C343="","",IF(_xlfn.XLOOKUP($B343,Event_and_Consequence!$CL:$CL,Event_and_Consequence!AD:AD,"",0,1)&lt;&gt;"",_xlfn.XLOOKUP($B343,Event_and_Consequence!$CL:$CL,Event_and_Consequence!AD:AD,"",0,1),""))</f>
        <v/>
      </c>
      <c r="T343" s="179" t="str">
        <f>IF($C343="","",IF(_xlfn.XLOOKUP($B343,Event_and_Consequence!$CL:$CL,Event_and_Consequence!AE:AE,"",0,1)&lt;&gt;"",_xlfn.XLOOKUP($B343,Event_and_Consequence!$CL:$CL,Event_and_Consequence!AE:AE,"",0,1),""))</f>
        <v/>
      </c>
      <c r="U343" s="179" t="str">
        <f>IF($C343="","",IF(_xlfn.XLOOKUP($B343,Event_and_Consequence!$CL:$CL,Event_and_Consequence!AF:AF,"",0,1)&lt;&gt;"",_xlfn.XLOOKUP($B343,Event_and_Consequence!$CL:$CL,Event_and_Consequence!AF:AF,"",0,1),""))</f>
        <v/>
      </c>
      <c r="V343" s="184"/>
      <c r="W343" s="184"/>
      <c r="X343" s="179" t="str">
        <f>IF($C343="","",IF(_xlfn.XLOOKUP($B343,Event_and_Consequence!$CL:$CL,Event_and_Consequence!AG:AG,"",0,1)&lt;&gt;"",_xlfn.XLOOKUP($B343,Event_and_Consequence!$CL:$CL,Event_and_Consequence!AG:AG,"",0,1),""))</f>
        <v/>
      </c>
      <c r="Y343" s="179" t="str">
        <f>IF($C343="","",IF(_xlfn.XLOOKUP($B343,Event_and_Consequence!$CL:$CL,Event_and_Consequence!AH:AH,"",0,1)&lt;&gt;"",_xlfn.XLOOKUP($B343,Event_and_Consequence!$CL:$CL,Event_and_Consequence!AH:AH,"",0,1),""))</f>
        <v/>
      </c>
      <c r="Z343" s="179" t="str">
        <f>IF($C343="","",IF(_xlfn.XLOOKUP($B343,Event_and_Consequence!$CL:$CL,Event_and_Consequence!AI:AI,"",0,1)&lt;&gt;"",_xlfn.XLOOKUP($B343,Event_and_Consequence!$CL:$CL,Event_and_Consequence!AI:AI,"",0,1),""))</f>
        <v/>
      </c>
      <c r="AA343" s="179" t="str">
        <f>IF($C343="","",IF(_xlfn.XLOOKUP($B343,Event_and_Consequence!$CL:$CL,Event_and_Consequence!AJ:AJ,"",0,1)&lt;&gt;"",_xlfn.XLOOKUP($B343,Event_and_Consequence!$CL:$CL,Event_and_Consequence!AJ:AJ,"",0,1),""))</f>
        <v/>
      </c>
      <c r="AB343" s="184"/>
    </row>
    <row r="344" spans="1:28" s="176" customFormat="1" ht="12" x14ac:dyDescent="0.25">
      <c r="A344" s="188"/>
      <c r="B344" s="188">
        <v>342</v>
      </c>
      <c r="C344" s="178" t="str">
        <f>_xlfn.XLOOKUP($B344,Event_and_Consequence!$CL:$CL,Event_and_Consequence!B:B,"",0,1)</f>
        <v/>
      </c>
      <c r="D344" s="179" t="str">
        <f>IF($C344="","",_xlfn.XLOOKUP(C344,Facility_Information!B:B,Facility_Information!O:O,,0,1))</f>
        <v/>
      </c>
      <c r="E344" s="180" t="str">
        <f>IF($C344="","",_xlfn.XLOOKUP($B344,Event_and_Consequence!$CL:$CL,Event_and_Consequence!G:G,"",0,1))</f>
        <v/>
      </c>
      <c r="F344" s="181" t="str">
        <f>IF($C344="","",_xlfn.XLOOKUP($B344,Event_and_Consequence!$CL:$CL,Event_and_Consequence!H:H,"",0,1))</f>
        <v/>
      </c>
      <c r="G344" s="184"/>
      <c r="H344" s="184"/>
      <c r="I344" s="184"/>
      <c r="J344" s="179" t="str">
        <f>IF($C344="","",_xlfn.XLOOKUP($B344,Event_and_Consequence!$CL:$CL,Event_and_Consequence!I:I,"",0,1))</f>
        <v/>
      </c>
      <c r="K344" s="184"/>
      <c r="L344" s="179" t="str">
        <f>IF($C344="","",IF(_xlfn.XLOOKUP($B344,Event_and_Consequence!$CL:$CL,Event_and_Consequence!Y:Y,"",0,1)&lt;&gt;"",_xlfn.XLOOKUP($B344,Event_and_Consequence!$CL:$CL,Event_and_Consequence!Y:Y,"",0,1),""))</f>
        <v/>
      </c>
      <c r="M344" s="179" t="str">
        <f>IF($C344="","",IF(_xlfn.XLOOKUP($B344,Event_and_Consequence!$CL:$CL,Event_and_Consequence!Z:Z,"",0,1)&lt;&gt;"",_xlfn.XLOOKUP($B344,Event_and_Consequence!$CL:$CL,Event_and_Consequence!Z:Z,"",0,1),""))</f>
        <v/>
      </c>
      <c r="N344" s="179" t="str">
        <f>IF($C344="","",IF(_xlfn.XLOOKUP($B344,Event_and_Consequence!$CL:$CL,Event_and_Consequence!AA:AA,"",0,1)&lt;&gt;"",_xlfn.XLOOKUP($B344,Event_and_Consequence!$CL:$CL,Event_and_Consequence!AA:AA,"",0,1),""))</f>
        <v/>
      </c>
      <c r="O344" s="179" t="str">
        <f>IF($C344="","",IF(_xlfn.XLOOKUP($B344,Event_and_Consequence!$CL:$CL,Event_and_Consequence!AB:AB,"",0,1)&lt;&gt;"",_xlfn.XLOOKUP($B344,Event_and_Consequence!$CL:$CL,Event_and_Consequence!AB:AB,"",0,1),""))</f>
        <v/>
      </c>
      <c r="P344" s="184"/>
      <c r="Q344" s="184"/>
      <c r="R344" s="179" t="str">
        <f>IF($C344="","",IF(_xlfn.XLOOKUP($B344,Event_and_Consequence!$CL:$CL,Event_and_Consequence!AC:AC,"",0,1)&lt;&gt;"",_xlfn.XLOOKUP($B344,Event_and_Consequence!$CL:$CL,Event_and_Consequence!AC:AC,"",0,1),""))</f>
        <v/>
      </c>
      <c r="S344" s="179" t="str">
        <f>IF($C344="","",IF(_xlfn.XLOOKUP($B344,Event_and_Consequence!$CL:$CL,Event_and_Consequence!AD:AD,"",0,1)&lt;&gt;"",_xlfn.XLOOKUP($B344,Event_and_Consequence!$CL:$CL,Event_and_Consequence!AD:AD,"",0,1),""))</f>
        <v/>
      </c>
      <c r="T344" s="179" t="str">
        <f>IF($C344="","",IF(_xlfn.XLOOKUP($B344,Event_and_Consequence!$CL:$CL,Event_and_Consequence!AE:AE,"",0,1)&lt;&gt;"",_xlfn.XLOOKUP($B344,Event_and_Consequence!$CL:$CL,Event_and_Consequence!AE:AE,"",0,1),""))</f>
        <v/>
      </c>
      <c r="U344" s="179" t="str">
        <f>IF($C344="","",IF(_xlfn.XLOOKUP($B344,Event_and_Consequence!$CL:$CL,Event_and_Consequence!AF:AF,"",0,1)&lt;&gt;"",_xlfn.XLOOKUP($B344,Event_and_Consequence!$CL:$CL,Event_and_Consequence!AF:AF,"",0,1),""))</f>
        <v/>
      </c>
      <c r="V344" s="184"/>
      <c r="W344" s="184"/>
      <c r="X344" s="179" t="str">
        <f>IF($C344="","",IF(_xlfn.XLOOKUP($B344,Event_and_Consequence!$CL:$CL,Event_and_Consequence!AG:AG,"",0,1)&lt;&gt;"",_xlfn.XLOOKUP($B344,Event_and_Consequence!$CL:$CL,Event_and_Consequence!AG:AG,"",0,1),""))</f>
        <v/>
      </c>
      <c r="Y344" s="179" t="str">
        <f>IF($C344="","",IF(_xlfn.XLOOKUP($B344,Event_and_Consequence!$CL:$CL,Event_and_Consequence!AH:AH,"",0,1)&lt;&gt;"",_xlfn.XLOOKUP($B344,Event_and_Consequence!$CL:$CL,Event_and_Consequence!AH:AH,"",0,1),""))</f>
        <v/>
      </c>
      <c r="Z344" s="179" t="str">
        <f>IF($C344="","",IF(_xlfn.XLOOKUP($B344,Event_and_Consequence!$CL:$CL,Event_and_Consequence!AI:AI,"",0,1)&lt;&gt;"",_xlfn.XLOOKUP($B344,Event_and_Consequence!$CL:$CL,Event_and_Consequence!AI:AI,"",0,1),""))</f>
        <v/>
      </c>
      <c r="AA344" s="179" t="str">
        <f>IF($C344="","",IF(_xlfn.XLOOKUP($B344,Event_and_Consequence!$CL:$CL,Event_and_Consequence!AJ:AJ,"",0,1)&lt;&gt;"",_xlfn.XLOOKUP($B344,Event_and_Consequence!$CL:$CL,Event_and_Consequence!AJ:AJ,"",0,1),""))</f>
        <v/>
      </c>
      <c r="AB344" s="184"/>
    </row>
    <row r="345" spans="1:28" s="176" customFormat="1" ht="12" x14ac:dyDescent="0.25">
      <c r="A345" s="188"/>
      <c r="B345" s="188">
        <v>343</v>
      </c>
      <c r="C345" s="178" t="str">
        <f>_xlfn.XLOOKUP($B345,Event_and_Consequence!$CL:$CL,Event_and_Consequence!B:B,"",0,1)</f>
        <v/>
      </c>
      <c r="D345" s="179" t="str">
        <f>IF($C345="","",_xlfn.XLOOKUP(C345,Facility_Information!B:B,Facility_Information!O:O,,0,1))</f>
        <v/>
      </c>
      <c r="E345" s="180" t="str">
        <f>IF($C345="","",_xlfn.XLOOKUP($B345,Event_and_Consequence!$CL:$CL,Event_and_Consequence!G:G,"",0,1))</f>
        <v/>
      </c>
      <c r="F345" s="181" t="str">
        <f>IF($C345="","",_xlfn.XLOOKUP($B345,Event_and_Consequence!$CL:$CL,Event_and_Consequence!H:H,"",0,1))</f>
        <v/>
      </c>
      <c r="G345" s="184"/>
      <c r="H345" s="184"/>
      <c r="I345" s="184"/>
      <c r="J345" s="179" t="str">
        <f>IF($C345="","",_xlfn.XLOOKUP($B345,Event_and_Consequence!$CL:$CL,Event_and_Consequence!I:I,"",0,1))</f>
        <v/>
      </c>
      <c r="K345" s="184"/>
      <c r="L345" s="179" t="str">
        <f>IF($C345="","",IF(_xlfn.XLOOKUP($B345,Event_and_Consequence!$CL:$CL,Event_and_Consequence!Y:Y,"",0,1)&lt;&gt;"",_xlfn.XLOOKUP($B345,Event_and_Consequence!$CL:$CL,Event_and_Consequence!Y:Y,"",0,1),""))</f>
        <v/>
      </c>
      <c r="M345" s="179" t="str">
        <f>IF($C345="","",IF(_xlfn.XLOOKUP($B345,Event_and_Consequence!$CL:$CL,Event_and_Consequence!Z:Z,"",0,1)&lt;&gt;"",_xlfn.XLOOKUP($B345,Event_and_Consequence!$CL:$CL,Event_and_Consequence!Z:Z,"",0,1),""))</f>
        <v/>
      </c>
      <c r="N345" s="179" t="str">
        <f>IF($C345="","",IF(_xlfn.XLOOKUP($B345,Event_and_Consequence!$CL:$CL,Event_and_Consequence!AA:AA,"",0,1)&lt;&gt;"",_xlfn.XLOOKUP($B345,Event_and_Consequence!$CL:$CL,Event_and_Consequence!AA:AA,"",0,1),""))</f>
        <v/>
      </c>
      <c r="O345" s="179" t="str">
        <f>IF($C345="","",IF(_xlfn.XLOOKUP($B345,Event_and_Consequence!$CL:$CL,Event_and_Consequence!AB:AB,"",0,1)&lt;&gt;"",_xlfn.XLOOKUP($B345,Event_and_Consequence!$CL:$CL,Event_and_Consequence!AB:AB,"",0,1),""))</f>
        <v/>
      </c>
      <c r="P345" s="184"/>
      <c r="Q345" s="184"/>
      <c r="R345" s="179" t="str">
        <f>IF($C345="","",IF(_xlfn.XLOOKUP($B345,Event_and_Consequence!$CL:$CL,Event_and_Consequence!AC:AC,"",0,1)&lt;&gt;"",_xlfn.XLOOKUP($B345,Event_and_Consequence!$CL:$CL,Event_and_Consequence!AC:AC,"",0,1),""))</f>
        <v/>
      </c>
      <c r="S345" s="179" t="str">
        <f>IF($C345="","",IF(_xlfn.XLOOKUP($B345,Event_and_Consequence!$CL:$CL,Event_and_Consequence!AD:AD,"",0,1)&lt;&gt;"",_xlfn.XLOOKUP($B345,Event_and_Consequence!$CL:$CL,Event_and_Consequence!AD:AD,"",0,1),""))</f>
        <v/>
      </c>
      <c r="T345" s="179" t="str">
        <f>IF($C345="","",IF(_xlfn.XLOOKUP($B345,Event_and_Consequence!$CL:$CL,Event_and_Consequence!AE:AE,"",0,1)&lt;&gt;"",_xlfn.XLOOKUP($B345,Event_and_Consequence!$CL:$CL,Event_and_Consequence!AE:AE,"",0,1),""))</f>
        <v/>
      </c>
      <c r="U345" s="179" t="str">
        <f>IF($C345="","",IF(_xlfn.XLOOKUP($B345,Event_and_Consequence!$CL:$CL,Event_and_Consequence!AF:AF,"",0,1)&lt;&gt;"",_xlfn.XLOOKUP($B345,Event_and_Consequence!$CL:$CL,Event_and_Consequence!AF:AF,"",0,1),""))</f>
        <v/>
      </c>
      <c r="V345" s="184"/>
      <c r="W345" s="184"/>
      <c r="X345" s="179" t="str">
        <f>IF($C345="","",IF(_xlfn.XLOOKUP($B345,Event_and_Consequence!$CL:$CL,Event_and_Consequence!AG:AG,"",0,1)&lt;&gt;"",_xlfn.XLOOKUP($B345,Event_and_Consequence!$CL:$CL,Event_and_Consequence!AG:AG,"",0,1),""))</f>
        <v/>
      </c>
      <c r="Y345" s="179" t="str">
        <f>IF($C345="","",IF(_xlfn.XLOOKUP($B345,Event_and_Consequence!$CL:$CL,Event_and_Consequence!AH:AH,"",0,1)&lt;&gt;"",_xlfn.XLOOKUP($B345,Event_and_Consequence!$CL:$CL,Event_and_Consequence!AH:AH,"",0,1),""))</f>
        <v/>
      </c>
      <c r="Z345" s="179" t="str">
        <f>IF($C345="","",IF(_xlfn.XLOOKUP($B345,Event_and_Consequence!$CL:$CL,Event_and_Consequence!AI:AI,"",0,1)&lt;&gt;"",_xlfn.XLOOKUP($B345,Event_and_Consequence!$CL:$CL,Event_and_Consequence!AI:AI,"",0,1),""))</f>
        <v/>
      </c>
      <c r="AA345" s="179" t="str">
        <f>IF($C345="","",IF(_xlfn.XLOOKUP($B345,Event_and_Consequence!$CL:$CL,Event_and_Consequence!AJ:AJ,"",0,1)&lt;&gt;"",_xlfn.XLOOKUP($B345,Event_and_Consequence!$CL:$CL,Event_and_Consequence!AJ:AJ,"",0,1),""))</f>
        <v/>
      </c>
      <c r="AB345" s="184"/>
    </row>
    <row r="346" spans="1:28" s="176" customFormat="1" ht="12" x14ac:dyDescent="0.25">
      <c r="A346" s="188"/>
      <c r="B346" s="188">
        <v>344</v>
      </c>
      <c r="C346" s="178" t="str">
        <f>_xlfn.XLOOKUP($B346,Event_and_Consequence!$CL:$CL,Event_and_Consequence!B:B,"",0,1)</f>
        <v/>
      </c>
      <c r="D346" s="179" t="str">
        <f>IF($C346="","",_xlfn.XLOOKUP(C346,Facility_Information!B:B,Facility_Information!O:O,,0,1))</f>
        <v/>
      </c>
      <c r="E346" s="180" t="str">
        <f>IF($C346="","",_xlfn.XLOOKUP($B346,Event_and_Consequence!$CL:$CL,Event_and_Consequence!G:G,"",0,1))</f>
        <v/>
      </c>
      <c r="F346" s="181" t="str">
        <f>IF($C346="","",_xlfn.XLOOKUP($B346,Event_and_Consequence!$CL:$CL,Event_and_Consequence!H:H,"",0,1))</f>
        <v/>
      </c>
      <c r="G346" s="184"/>
      <c r="H346" s="184"/>
      <c r="I346" s="184"/>
      <c r="J346" s="179" t="str">
        <f>IF($C346="","",_xlfn.XLOOKUP($B346,Event_and_Consequence!$CL:$CL,Event_and_Consequence!I:I,"",0,1))</f>
        <v/>
      </c>
      <c r="K346" s="184"/>
      <c r="L346" s="179" t="str">
        <f>IF($C346="","",IF(_xlfn.XLOOKUP($B346,Event_and_Consequence!$CL:$CL,Event_and_Consequence!Y:Y,"",0,1)&lt;&gt;"",_xlfn.XLOOKUP($B346,Event_and_Consequence!$CL:$CL,Event_and_Consequence!Y:Y,"",0,1),""))</f>
        <v/>
      </c>
      <c r="M346" s="179" t="str">
        <f>IF($C346="","",IF(_xlfn.XLOOKUP($B346,Event_and_Consequence!$CL:$CL,Event_and_Consequence!Z:Z,"",0,1)&lt;&gt;"",_xlfn.XLOOKUP($B346,Event_and_Consequence!$CL:$CL,Event_and_Consequence!Z:Z,"",0,1),""))</f>
        <v/>
      </c>
      <c r="N346" s="179" t="str">
        <f>IF($C346="","",IF(_xlfn.XLOOKUP($B346,Event_and_Consequence!$CL:$CL,Event_and_Consequence!AA:AA,"",0,1)&lt;&gt;"",_xlfn.XLOOKUP($B346,Event_and_Consequence!$CL:$CL,Event_and_Consequence!AA:AA,"",0,1),""))</f>
        <v/>
      </c>
      <c r="O346" s="179" t="str">
        <f>IF($C346="","",IF(_xlfn.XLOOKUP($B346,Event_and_Consequence!$CL:$CL,Event_and_Consequence!AB:AB,"",0,1)&lt;&gt;"",_xlfn.XLOOKUP($B346,Event_and_Consequence!$CL:$CL,Event_and_Consequence!AB:AB,"",0,1),""))</f>
        <v/>
      </c>
      <c r="P346" s="184"/>
      <c r="Q346" s="184"/>
      <c r="R346" s="179" t="str">
        <f>IF($C346="","",IF(_xlfn.XLOOKUP($B346,Event_and_Consequence!$CL:$CL,Event_and_Consequence!AC:AC,"",0,1)&lt;&gt;"",_xlfn.XLOOKUP($B346,Event_and_Consequence!$CL:$CL,Event_and_Consequence!AC:AC,"",0,1),""))</f>
        <v/>
      </c>
      <c r="S346" s="179" t="str">
        <f>IF($C346="","",IF(_xlfn.XLOOKUP($B346,Event_and_Consequence!$CL:$CL,Event_and_Consequence!AD:AD,"",0,1)&lt;&gt;"",_xlfn.XLOOKUP($B346,Event_and_Consequence!$CL:$CL,Event_and_Consequence!AD:AD,"",0,1),""))</f>
        <v/>
      </c>
      <c r="T346" s="179" t="str">
        <f>IF($C346="","",IF(_xlfn.XLOOKUP($B346,Event_and_Consequence!$CL:$CL,Event_and_Consequence!AE:AE,"",0,1)&lt;&gt;"",_xlfn.XLOOKUP($B346,Event_and_Consequence!$CL:$CL,Event_and_Consequence!AE:AE,"",0,1),""))</f>
        <v/>
      </c>
      <c r="U346" s="179" t="str">
        <f>IF($C346="","",IF(_xlfn.XLOOKUP($B346,Event_and_Consequence!$CL:$CL,Event_and_Consequence!AF:AF,"",0,1)&lt;&gt;"",_xlfn.XLOOKUP($B346,Event_and_Consequence!$CL:$CL,Event_and_Consequence!AF:AF,"",0,1),""))</f>
        <v/>
      </c>
      <c r="V346" s="184"/>
      <c r="W346" s="184"/>
      <c r="X346" s="179" t="str">
        <f>IF($C346="","",IF(_xlfn.XLOOKUP($B346,Event_and_Consequence!$CL:$CL,Event_and_Consequence!AG:AG,"",0,1)&lt;&gt;"",_xlfn.XLOOKUP($B346,Event_and_Consequence!$CL:$CL,Event_and_Consequence!AG:AG,"",0,1),""))</f>
        <v/>
      </c>
      <c r="Y346" s="179" t="str">
        <f>IF($C346="","",IF(_xlfn.XLOOKUP($B346,Event_and_Consequence!$CL:$CL,Event_and_Consequence!AH:AH,"",0,1)&lt;&gt;"",_xlfn.XLOOKUP($B346,Event_and_Consequence!$CL:$CL,Event_and_Consequence!AH:AH,"",0,1),""))</f>
        <v/>
      </c>
      <c r="Z346" s="179" t="str">
        <f>IF($C346="","",IF(_xlfn.XLOOKUP($B346,Event_and_Consequence!$CL:$CL,Event_and_Consequence!AI:AI,"",0,1)&lt;&gt;"",_xlfn.XLOOKUP($B346,Event_and_Consequence!$CL:$CL,Event_and_Consequence!AI:AI,"",0,1),""))</f>
        <v/>
      </c>
      <c r="AA346" s="179" t="str">
        <f>IF($C346="","",IF(_xlfn.XLOOKUP($B346,Event_and_Consequence!$CL:$CL,Event_and_Consequence!AJ:AJ,"",0,1)&lt;&gt;"",_xlfn.XLOOKUP($B346,Event_and_Consequence!$CL:$CL,Event_and_Consequence!AJ:AJ,"",0,1),""))</f>
        <v/>
      </c>
      <c r="AB346" s="184"/>
    </row>
    <row r="347" spans="1:28" s="176" customFormat="1" ht="12" x14ac:dyDescent="0.25">
      <c r="A347" s="188"/>
      <c r="B347" s="188">
        <v>345</v>
      </c>
      <c r="C347" s="178" t="str">
        <f>_xlfn.XLOOKUP($B347,Event_and_Consequence!$CL:$CL,Event_and_Consequence!B:B,"",0,1)</f>
        <v/>
      </c>
      <c r="D347" s="179" t="str">
        <f>IF($C347="","",_xlfn.XLOOKUP(C347,Facility_Information!B:B,Facility_Information!O:O,,0,1))</f>
        <v/>
      </c>
      <c r="E347" s="180" t="str">
        <f>IF($C347="","",_xlfn.XLOOKUP($B347,Event_and_Consequence!$CL:$CL,Event_and_Consequence!G:G,"",0,1))</f>
        <v/>
      </c>
      <c r="F347" s="181" t="str">
        <f>IF($C347="","",_xlfn.XLOOKUP($B347,Event_and_Consequence!$CL:$CL,Event_and_Consequence!H:H,"",0,1))</f>
        <v/>
      </c>
      <c r="G347" s="184"/>
      <c r="H347" s="184"/>
      <c r="I347" s="184"/>
      <c r="J347" s="179" t="str">
        <f>IF($C347="","",_xlfn.XLOOKUP($B347,Event_and_Consequence!$CL:$CL,Event_and_Consequence!I:I,"",0,1))</f>
        <v/>
      </c>
      <c r="K347" s="184"/>
      <c r="L347" s="179" t="str">
        <f>IF($C347="","",IF(_xlfn.XLOOKUP($B347,Event_and_Consequence!$CL:$CL,Event_and_Consequence!Y:Y,"",0,1)&lt;&gt;"",_xlfn.XLOOKUP($B347,Event_and_Consequence!$CL:$CL,Event_and_Consequence!Y:Y,"",0,1),""))</f>
        <v/>
      </c>
      <c r="M347" s="179" t="str">
        <f>IF($C347="","",IF(_xlfn.XLOOKUP($B347,Event_and_Consequence!$CL:$CL,Event_and_Consequence!Z:Z,"",0,1)&lt;&gt;"",_xlfn.XLOOKUP($B347,Event_and_Consequence!$CL:$CL,Event_and_Consequence!Z:Z,"",0,1),""))</f>
        <v/>
      </c>
      <c r="N347" s="179" t="str">
        <f>IF($C347="","",IF(_xlfn.XLOOKUP($B347,Event_and_Consequence!$CL:$CL,Event_and_Consequence!AA:AA,"",0,1)&lt;&gt;"",_xlfn.XLOOKUP($B347,Event_and_Consequence!$CL:$CL,Event_and_Consequence!AA:AA,"",0,1),""))</f>
        <v/>
      </c>
      <c r="O347" s="179" t="str">
        <f>IF($C347="","",IF(_xlfn.XLOOKUP($B347,Event_and_Consequence!$CL:$CL,Event_and_Consequence!AB:AB,"",0,1)&lt;&gt;"",_xlfn.XLOOKUP($B347,Event_and_Consequence!$CL:$CL,Event_and_Consequence!AB:AB,"",0,1),""))</f>
        <v/>
      </c>
      <c r="P347" s="184"/>
      <c r="Q347" s="184"/>
      <c r="R347" s="179" t="str">
        <f>IF($C347="","",IF(_xlfn.XLOOKUP($B347,Event_and_Consequence!$CL:$CL,Event_and_Consequence!AC:AC,"",0,1)&lt;&gt;"",_xlfn.XLOOKUP($B347,Event_and_Consequence!$CL:$CL,Event_and_Consequence!AC:AC,"",0,1),""))</f>
        <v/>
      </c>
      <c r="S347" s="179" t="str">
        <f>IF($C347="","",IF(_xlfn.XLOOKUP($B347,Event_and_Consequence!$CL:$CL,Event_and_Consequence!AD:AD,"",0,1)&lt;&gt;"",_xlfn.XLOOKUP($B347,Event_and_Consequence!$CL:$CL,Event_and_Consequence!AD:AD,"",0,1),""))</f>
        <v/>
      </c>
      <c r="T347" s="179" t="str">
        <f>IF($C347="","",IF(_xlfn.XLOOKUP($B347,Event_and_Consequence!$CL:$CL,Event_and_Consequence!AE:AE,"",0,1)&lt;&gt;"",_xlfn.XLOOKUP($B347,Event_and_Consequence!$CL:$CL,Event_and_Consequence!AE:AE,"",0,1),""))</f>
        <v/>
      </c>
      <c r="U347" s="179" t="str">
        <f>IF($C347="","",IF(_xlfn.XLOOKUP($B347,Event_and_Consequence!$CL:$CL,Event_and_Consequence!AF:AF,"",0,1)&lt;&gt;"",_xlfn.XLOOKUP($B347,Event_and_Consequence!$CL:$CL,Event_and_Consequence!AF:AF,"",0,1),""))</f>
        <v/>
      </c>
      <c r="V347" s="184"/>
      <c r="W347" s="184"/>
      <c r="X347" s="179" t="str">
        <f>IF($C347="","",IF(_xlfn.XLOOKUP($B347,Event_and_Consequence!$CL:$CL,Event_and_Consequence!AG:AG,"",0,1)&lt;&gt;"",_xlfn.XLOOKUP($B347,Event_and_Consequence!$CL:$CL,Event_and_Consequence!AG:AG,"",0,1),""))</f>
        <v/>
      </c>
      <c r="Y347" s="179" t="str">
        <f>IF($C347="","",IF(_xlfn.XLOOKUP($B347,Event_and_Consequence!$CL:$CL,Event_and_Consequence!AH:AH,"",0,1)&lt;&gt;"",_xlfn.XLOOKUP($B347,Event_and_Consequence!$CL:$CL,Event_and_Consequence!AH:AH,"",0,1),""))</f>
        <v/>
      </c>
      <c r="Z347" s="179" t="str">
        <f>IF($C347="","",IF(_xlfn.XLOOKUP($B347,Event_and_Consequence!$CL:$CL,Event_and_Consequence!AI:AI,"",0,1)&lt;&gt;"",_xlfn.XLOOKUP($B347,Event_and_Consequence!$CL:$CL,Event_and_Consequence!AI:AI,"",0,1),""))</f>
        <v/>
      </c>
      <c r="AA347" s="179" t="str">
        <f>IF($C347="","",IF(_xlfn.XLOOKUP($B347,Event_and_Consequence!$CL:$CL,Event_and_Consequence!AJ:AJ,"",0,1)&lt;&gt;"",_xlfn.XLOOKUP($B347,Event_and_Consequence!$CL:$CL,Event_and_Consequence!AJ:AJ,"",0,1),""))</f>
        <v/>
      </c>
      <c r="AB347" s="184"/>
    </row>
    <row r="348" spans="1:28" s="176" customFormat="1" ht="12" x14ac:dyDescent="0.25">
      <c r="A348" s="188"/>
      <c r="B348" s="188">
        <v>346</v>
      </c>
      <c r="C348" s="178" t="str">
        <f>_xlfn.XLOOKUP($B348,Event_and_Consequence!$CL:$CL,Event_and_Consequence!B:B,"",0,1)</f>
        <v/>
      </c>
      <c r="D348" s="179" t="str">
        <f>IF($C348="","",_xlfn.XLOOKUP(C348,Facility_Information!B:B,Facility_Information!O:O,,0,1))</f>
        <v/>
      </c>
      <c r="E348" s="180" t="str">
        <f>IF($C348="","",_xlfn.XLOOKUP($B348,Event_and_Consequence!$CL:$CL,Event_and_Consequence!G:G,"",0,1))</f>
        <v/>
      </c>
      <c r="F348" s="181" t="str">
        <f>IF($C348="","",_xlfn.XLOOKUP($B348,Event_and_Consequence!$CL:$CL,Event_and_Consequence!H:H,"",0,1))</f>
        <v/>
      </c>
      <c r="G348" s="184"/>
      <c r="H348" s="184"/>
      <c r="I348" s="184"/>
      <c r="J348" s="179" t="str">
        <f>IF($C348="","",_xlfn.XLOOKUP($B348,Event_and_Consequence!$CL:$CL,Event_and_Consequence!I:I,"",0,1))</f>
        <v/>
      </c>
      <c r="K348" s="184"/>
      <c r="L348" s="179" t="str">
        <f>IF($C348="","",IF(_xlfn.XLOOKUP($B348,Event_and_Consequence!$CL:$CL,Event_and_Consequence!Y:Y,"",0,1)&lt;&gt;"",_xlfn.XLOOKUP($B348,Event_and_Consequence!$CL:$CL,Event_and_Consequence!Y:Y,"",0,1),""))</f>
        <v/>
      </c>
      <c r="M348" s="179" t="str">
        <f>IF($C348="","",IF(_xlfn.XLOOKUP($B348,Event_and_Consequence!$CL:$CL,Event_and_Consequence!Z:Z,"",0,1)&lt;&gt;"",_xlfn.XLOOKUP($B348,Event_and_Consequence!$CL:$CL,Event_and_Consequence!Z:Z,"",0,1),""))</f>
        <v/>
      </c>
      <c r="N348" s="179" t="str">
        <f>IF($C348="","",IF(_xlfn.XLOOKUP($B348,Event_and_Consequence!$CL:$CL,Event_and_Consequence!AA:AA,"",0,1)&lt;&gt;"",_xlfn.XLOOKUP($B348,Event_and_Consequence!$CL:$CL,Event_and_Consequence!AA:AA,"",0,1),""))</f>
        <v/>
      </c>
      <c r="O348" s="179" t="str">
        <f>IF($C348="","",IF(_xlfn.XLOOKUP($B348,Event_and_Consequence!$CL:$CL,Event_and_Consequence!AB:AB,"",0,1)&lt;&gt;"",_xlfn.XLOOKUP($B348,Event_and_Consequence!$CL:$CL,Event_and_Consequence!AB:AB,"",0,1),""))</f>
        <v/>
      </c>
      <c r="P348" s="184"/>
      <c r="Q348" s="184"/>
      <c r="R348" s="179" t="str">
        <f>IF($C348="","",IF(_xlfn.XLOOKUP($B348,Event_and_Consequence!$CL:$CL,Event_and_Consequence!AC:AC,"",0,1)&lt;&gt;"",_xlfn.XLOOKUP($B348,Event_and_Consequence!$CL:$CL,Event_and_Consequence!AC:AC,"",0,1),""))</f>
        <v/>
      </c>
      <c r="S348" s="179" t="str">
        <f>IF($C348="","",IF(_xlfn.XLOOKUP($B348,Event_and_Consequence!$CL:$CL,Event_and_Consequence!AD:AD,"",0,1)&lt;&gt;"",_xlfn.XLOOKUP($B348,Event_and_Consequence!$CL:$CL,Event_and_Consequence!AD:AD,"",0,1),""))</f>
        <v/>
      </c>
      <c r="T348" s="179" t="str">
        <f>IF($C348="","",IF(_xlfn.XLOOKUP($B348,Event_and_Consequence!$CL:$CL,Event_and_Consequence!AE:AE,"",0,1)&lt;&gt;"",_xlfn.XLOOKUP($B348,Event_and_Consequence!$CL:$CL,Event_and_Consequence!AE:AE,"",0,1),""))</f>
        <v/>
      </c>
      <c r="U348" s="179" t="str">
        <f>IF($C348="","",IF(_xlfn.XLOOKUP($B348,Event_and_Consequence!$CL:$CL,Event_and_Consequence!AF:AF,"",0,1)&lt;&gt;"",_xlfn.XLOOKUP($B348,Event_and_Consequence!$CL:$CL,Event_and_Consequence!AF:AF,"",0,1),""))</f>
        <v/>
      </c>
      <c r="V348" s="184"/>
      <c r="W348" s="184"/>
      <c r="X348" s="179" t="str">
        <f>IF($C348="","",IF(_xlfn.XLOOKUP($B348,Event_and_Consequence!$CL:$CL,Event_and_Consequence!AG:AG,"",0,1)&lt;&gt;"",_xlfn.XLOOKUP($B348,Event_and_Consequence!$CL:$CL,Event_and_Consequence!AG:AG,"",0,1),""))</f>
        <v/>
      </c>
      <c r="Y348" s="179" t="str">
        <f>IF($C348="","",IF(_xlfn.XLOOKUP($B348,Event_and_Consequence!$CL:$CL,Event_and_Consequence!AH:AH,"",0,1)&lt;&gt;"",_xlfn.XLOOKUP($B348,Event_and_Consequence!$CL:$CL,Event_and_Consequence!AH:AH,"",0,1),""))</f>
        <v/>
      </c>
      <c r="Z348" s="179" t="str">
        <f>IF($C348="","",IF(_xlfn.XLOOKUP($B348,Event_and_Consequence!$CL:$CL,Event_and_Consequence!AI:AI,"",0,1)&lt;&gt;"",_xlfn.XLOOKUP($B348,Event_and_Consequence!$CL:$CL,Event_and_Consequence!AI:AI,"",0,1),""))</f>
        <v/>
      </c>
      <c r="AA348" s="179" t="str">
        <f>IF($C348="","",IF(_xlfn.XLOOKUP($B348,Event_and_Consequence!$CL:$CL,Event_and_Consequence!AJ:AJ,"",0,1)&lt;&gt;"",_xlfn.XLOOKUP($B348,Event_and_Consequence!$CL:$CL,Event_and_Consequence!AJ:AJ,"",0,1),""))</f>
        <v/>
      </c>
      <c r="AB348" s="184"/>
    </row>
    <row r="349" spans="1:28" s="176" customFormat="1" ht="12" x14ac:dyDescent="0.25">
      <c r="A349" s="188"/>
      <c r="B349" s="188">
        <v>347</v>
      </c>
      <c r="C349" s="178" t="str">
        <f>_xlfn.XLOOKUP($B349,Event_and_Consequence!$CL:$CL,Event_and_Consequence!B:B,"",0,1)</f>
        <v/>
      </c>
      <c r="D349" s="179" t="str">
        <f>IF($C349="","",_xlfn.XLOOKUP(C349,Facility_Information!B:B,Facility_Information!O:O,,0,1))</f>
        <v/>
      </c>
      <c r="E349" s="180" t="str">
        <f>IF($C349="","",_xlfn.XLOOKUP($B349,Event_and_Consequence!$CL:$CL,Event_and_Consequence!G:G,"",0,1))</f>
        <v/>
      </c>
      <c r="F349" s="181" t="str">
        <f>IF($C349="","",_xlfn.XLOOKUP($B349,Event_and_Consequence!$CL:$CL,Event_and_Consequence!H:H,"",0,1))</f>
        <v/>
      </c>
      <c r="G349" s="184"/>
      <c r="H349" s="184"/>
      <c r="I349" s="184"/>
      <c r="J349" s="179" t="str">
        <f>IF($C349="","",_xlfn.XLOOKUP($B349,Event_and_Consequence!$CL:$CL,Event_and_Consequence!I:I,"",0,1))</f>
        <v/>
      </c>
      <c r="K349" s="184"/>
      <c r="L349" s="179" t="str">
        <f>IF($C349="","",IF(_xlfn.XLOOKUP($B349,Event_and_Consequence!$CL:$CL,Event_and_Consequence!Y:Y,"",0,1)&lt;&gt;"",_xlfn.XLOOKUP($B349,Event_and_Consequence!$CL:$CL,Event_and_Consequence!Y:Y,"",0,1),""))</f>
        <v/>
      </c>
      <c r="M349" s="179" t="str">
        <f>IF($C349="","",IF(_xlfn.XLOOKUP($B349,Event_and_Consequence!$CL:$CL,Event_and_Consequence!Z:Z,"",0,1)&lt;&gt;"",_xlfn.XLOOKUP($B349,Event_and_Consequence!$CL:$CL,Event_and_Consequence!Z:Z,"",0,1),""))</f>
        <v/>
      </c>
      <c r="N349" s="179" t="str">
        <f>IF($C349="","",IF(_xlfn.XLOOKUP($B349,Event_and_Consequence!$CL:$CL,Event_and_Consequence!AA:AA,"",0,1)&lt;&gt;"",_xlfn.XLOOKUP($B349,Event_and_Consequence!$CL:$CL,Event_and_Consequence!AA:AA,"",0,1),""))</f>
        <v/>
      </c>
      <c r="O349" s="179" t="str">
        <f>IF($C349="","",IF(_xlfn.XLOOKUP($B349,Event_and_Consequence!$CL:$CL,Event_and_Consequence!AB:AB,"",0,1)&lt;&gt;"",_xlfn.XLOOKUP($B349,Event_and_Consequence!$CL:$CL,Event_and_Consequence!AB:AB,"",0,1),""))</f>
        <v/>
      </c>
      <c r="P349" s="184"/>
      <c r="Q349" s="184"/>
      <c r="R349" s="179" t="str">
        <f>IF($C349="","",IF(_xlfn.XLOOKUP($B349,Event_and_Consequence!$CL:$CL,Event_and_Consequence!AC:AC,"",0,1)&lt;&gt;"",_xlfn.XLOOKUP($B349,Event_and_Consequence!$CL:$CL,Event_and_Consequence!AC:AC,"",0,1),""))</f>
        <v/>
      </c>
      <c r="S349" s="179" t="str">
        <f>IF($C349="","",IF(_xlfn.XLOOKUP($B349,Event_and_Consequence!$CL:$CL,Event_and_Consequence!AD:AD,"",0,1)&lt;&gt;"",_xlfn.XLOOKUP($B349,Event_and_Consequence!$CL:$CL,Event_and_Consequence!AD:AD,"",0,1),""))</f>
        <v/>
      </c>
      <c r="T349" s="179" t="str">
        <f>IF($C349="","",IF(_xlfn.XLOOKUP($B349,Event_and_Consequence!$CL:$CL,Event_and_Consequence!AE:AE,"",0,1)&lt;&gt;"",_xlfn.XLOOKUP($B349,Event_and_Consequence!$CL:$CL,Event_and_Consequence!AE:AE,"",0,1),""))</f>
        <v/>
      </c>
      <c r="U349" s="179" t="str">
        <f>IF($C349="","",IF(_xlfn.XLOOKUP($B349,Event_and_Consequence!$CL:$CL,Event_and_Consequence!AF:AF,"",0,1)&lt;&gt;"",_xlfn.XLOOKUP($B349,Event_and_Consequence!$CL:$CL,Event_and_Consequence!AF:AF,"",0,1),""))</f>
        <v/>
      </c>
      <c r="V349" s="184"/>
      <c r="W349" s="184"/>
      <c r="X349" s="179" t="str">
        <f>IF($C349="","",IF(_xlfn.XLOOKUP($B349,Event_and_Consequence!$CL:$CL,Event_and_Consequence!AG:AG,"",0,1)&lt;&gt;"",_xlfn.XLOOKUP($B349,Event_and_Consequence!$CL:$CL,Event_and_Consequence!AG:AG,"",0,1),""))</f>
        <v/>
      </c>
      <c r="Y349" s="179" t="str">
        <f>IF($C349="","",IF(_xlfn.XLOOKUP($B349,Event_and_Consequence!$CL:$CL,Event_and_Consequence!AH:AH,"",0,1)&lt;&gt;"",_xlfn.XLOOKUP($B349,Event_and_Consequence!$CL:$CL,Event_and_Consequence!AH:AH,"",0,1),""))</f>
        <v/>
      </c>
      <c r="Z349" s="179" t="str">
        <f>IF($C349="","",IF(_xlfn.XLOOKUP($B349,Event_and_Consequence!$CL:$CL,Event_and_Consequence!AI:AI,"",0,1)&lt;&gt;"",_xlfn.XLOOKUP($B349,Event_and_Consequence!$CL:$CL,Event_and_Consequence!AI:AI,"",0,1),""))</f>
        <v/>
      </c>
      <c r="AA349" s="179" t="str">
        <f>IF($C349="","",IF(_xlfn.XLOOKUP($B349,Event_and_Consequence!$CL:$CL,Event_and_Consequence!AJ:AJ,"",0,1)&lt;&gt;"",_xlfn.XLOOKUP($B349,Event_and_Consequence!$CL:$CL,Event_and_Consequence!AJ:AJ,"",0,1),""))</f>
        <v/>
      </c>
      <c r="AB349" s="184"/>
    </row>
    <row r="350" spans="1:28" s="176" customFormat="1" ht="12" x14ac:dyDescent="0.25">
      <c r="A350" s="188"/>
      <c r="B350" s="188">
        <v>348</v>
      </c>
      <c r="C350" s="178" t="str">
        <f>_xlfn.XLOOKUP($B350,Event_and_Consequence!$CL:$CL,Event_and_Consequence!B:B,"",0,1)</f>
        <v/>
      </c>
      <c r="D350" s="179" t="str">
        <f>IF($C350="","",_xlfn.XLOOKUP(C350,Facility_Information!B:B,Facility_Information!O:O,,0,1))</f>
        <v/>
      </c>
      <c r="E350" s="180" t="str">
        <f>IF($C350="","",_xlfn.XLOOKUP($B350,Event_and_Consequence!$CL:$CL,Event_and_Consequence!G:G,"",0,1))</f>
        <v/>
      </c>
      <c r="F350" s="181" t="str">
        <f>IF($C350="","",_xlfn.XLOOKUP($B350,Event_and_Consequence!$CL:$CL,Event_and_Consequence!H:H,"",0,1))</f>
        <v/>
      </c>
      <c r="G350" s="184"/>
      <c r="H350" s="184"/>
      <c r="I350" s="184"/>
      <c r="J350" s="179" t="str">
        <f>IF($C350="","",_xlfn.XLOOKUP($B350,Event_and_Consequence!$CL:$CL,Event_and_Consequence!I:I,"",0,1))</f>
        <v/>
      </c>
      <c r="K350" s="184"/>
      <c r="L350" s="179" t="str">
        <f>IF($C350="","",IF(_xlfn.XLOOKUP($B350,Event_and_Consequence!$CL:$CL,Event_and_Consequence!Y:Y,"",0,1)&lt;&gt;"",_xlfn.XLOOKUP($B350,Event_and_Consequence!$CL:$CL,Event_and_Consequence!Y:Y,"",0,1),""))</f>
        <v/>
      </c>
      <c r="M350" s="179" t="str">
        <f>IF($C350="","",IF(_xlfn.XLOOKUP($B350,Event_and_Consequence!$CL:$CL,Event_and_Consequence!Z:Z,"",0,1)&lt;&gt;"",_xlfn.XLOOKUP($B350,Event_and_Consequence!$CL:$CL,Event_and_Consequence!Z:Z,"",0,1),""))</f>
        <v/>
      </c>
      <c r="N350" s="179" t="str">
        <f>IF($C350="","",IF(_xlfn.XLOOKUP($B350,Event_and_Consequence!$CL:$CL,Event_and_Consequence!AA:AA,"",0,1)&lt;&gt;"",_xlfn.XLOOKUP($B350,Event_and_Consequence!$CL:$CL,Event_and_Consequence!AA:AA,"",0,1),""))</f>
        <v/>
      </c>
      <c r="O350" s="179" t="str">
        <f>IF($C350="","",IF(_xlfn.XLOOKUP($B350,Event_and_Consequence!$CL:$CL,Event_and_Consequence!AB:AB,"",0,1)&lt;&gt;"",_xlfn.XLOOKUP($B350,Event_and_Consequence!$CL:$CL,Event_and_Consequence!AB:AB,"",0,1),""))</f>
        <v/>
      </c>
      <c r="P350" s="184"/>
      <c r="Q350" s="184"/>
      <c r="R350" s="179" t="str">
        <f>IF($C350="","",IF(_xlfn.XLOOKUP($B350,Event_and_Consequence!$CL:$CL,Event_and_Consequence!AC:AC,"",0,1)&lt;&gt;"",_xlfn.XLOOKUP($B350,Event_and_Consequence!$CL:$CL,Event_and_Consequence!AC:AC,"",0,1),""))</f>
        <v/>
      </c>
      <c r="S350" s="179" t="str">
        <f>IF($C350="","",IF(_xlfn.XLOOKUP($B350,Event_and_Consequence!$CL:$CL,Event_and_Consequence!AD:AD,"",0,1)&lt;&gt;"",_xlfn.XLOOKUP($B350,Event_and_Consequence!$CL:$CL,Event_and_Consequence!AD:AD,"",0,1),""))</f>
        <v/>
      </c>
      <c r="T350" s="179" t="str">
        <f>IF($C350="","",IF(_xlfn.XLOOKUP($B350,Event_and_Consequence!$CL:$CL,Event_and_Consequence!AE:AE,"",0,1)&lt;&gt;"",_xlfn.XLOOKUP($B350,Event_and_Consequence!$CL:$CL,Event_and_Consequence!AE:AE,"",0,1),""))</f>
        <v/>
      </c>
      <c r="U350" s="179" t="str">
        <f>IF($C350="","",IF(_xlfn.XLOOKUP($B350,Event_and_Consequence!$CL:$CL,Event_and_Consequence!AF:AF,"",0,1)&lt;&gt;"",_xlfn.XLOOKUP($B350,Event_and_Consequence!$CL:$CL,Event_and_Consequence!AF:AF,"",0,1),""))</f>
        <v/>
      </c>
      <c r="V350" s="184"/>
      <c r="W350" s="184"/>
      <c r="X350" s="179" t="str">
        <f>IF($C350="","",IF(_xlfn.XLOOKUP($B350,Event_and_Consequence!$CL:$CL,Event_and_Consequence!AG:AG,"",0,1)&lt;&gt;"",_xlfn.XLOOKUP($B350,Event_and_Consequence!$CL:$CL,Event_and_Consequence!AG:AG,"",0,1),""))</f>
        <v/>
      </c>
      <c r="Y350" s="179" t="str">
        <f>IF($C350="","",IF(_xlfn.XLOOKUP($B350,Event_and_Consequence!$CL:$CL,Event_and_Consequence!AH:AH,"",0,1)&lt;&gt;"",_xlfn.XLOOKUP($B350,Event_and_Consequence!$CL:$CL,Event_and_Consequence!AH:AH,"",0,1),""))</f>
        <v/>
      </c>
      <c r="Z350" s="179" t="str">
        <f>IF($C350="","",IF(_xlfn.XLOOKUP($B350,Event_and_Consequence!$CL:$CL,Event_and_Consequence!AI:AI,"",0,1)&lt;&gt;"",_xlfn.XLOOKUP($B350,Event_and_Consequence!$CL:$CL,Event_and_Consequence!AI:AI,"",0,1),""))</f>
        <v/>
      </c>
      <c r="AA350" s="179" t="str">
        <f>IF($C350="","",IF(_xlfn.XLOOKUP($B350,Event_and_Consequence!$CL:$CL,Event_and_Consequence!AJ:AJ,"",0,1)&lt;&gt;"",_xlfn.XLOOKUP($B350,Event_and_Consequence!$CL:$CL,Event_and_Consequence!AJ:AJ,"",0,1),""))</f>
        <v/>
      </c>
      <c r="AB350" s="184"/>
    </row>
    <row r="351" spans="1:28" s="176" customFormat="1" ht="12" x14ac:dyDescent="0.25">
      <c r="A351" s="188"/>
      <c r="B351" s="188">
        <v>349</v>
      </c>
      <c r="C351" s="178" t="str">
        <f>_xlfn.XLOOKUP($B351,Event_and_Consequence!$CL:$CL,Event_and_Consequence!B:B,"",0,1)</f>
        <v/>
      </c>
      <c r="D351" s="179" t="str">
        <f>IF($C351="","",_xlfn.XLOOKUP(C351,Facility_Information!B:B,Facility_Information!O:O,,0,1))</f>
        <v/>
      </c>
      <c r="E351" s="180" t="str">
        <f>IF($C351="","",_xlfn.XLOOKUP($B351,Event_and_Consequence!$CL:$CL,Event_and_Consequence!G:G,"",0,1))</f>
        <v/>
      </c>
      <c r="F351" s="181" t="str">
        <f>IF($C351="","",_xlfn.XLOOKUP($B351,Event_and_Consequence!$CL:$CL,Event_and_Consequence!H:H,"",0,1))</f>
        <v/>
      </c>
      <c r="G351" s="184"/>
      <c r="H351" s="184"/>
      <c r="I351" s="184"/>
      <c r="J351" s="179" t="str">
        <f>IF($C351="","",_xlfn.XLOOKUP($B351,Event_and_Consequence!$CL:$CL,Event_and_Consequence!I:I,"",0,1))</f>
        <v/>
      </c>
      <c r="K351" s="184"/>
      <c r="L351" s="179" t="str">
        <f>IF($C351="","",IF(_xlfn.XLOOKUP($B351,Event_and_Consequence!$CL:$CL,Event_and_Consequence!Y:Y,"",0,1)&lt;&gt;"",_xlfn.XLOOKUP($B351,Event_and_Consequence!$CL:$CL,Event_and_Consequence!Y:Y,"",0,1),""))</f>
        <v/>
      </c>
      <c r="M351" s="179" t="str">
        <f>IF($C351="","",IF(_xlfn.XLOOKUP($B351,Event_and_Consequence!$CL:$CL,Event_and_Consequence!Z:Z,"",0,1)&lt;&gt;"",_xlfn.XLOOKUP($B351,Event_and_Consequence!$CL:$CL,Event_and_Consequence!Z:Z,"",0,1),""))</f>
        <v/>
      </c>
      <c r="N351" s="179" t="str">
        <f>IF($C351="","",IF(_xlfn.XLOOKUP($B351,Event_and_Consequence!$CL:$CL,Event_and_Consequence!AA:AA,"",0,1)&lt;&gt;"",_xlfn.XLOOKUP($B351,Event_and_Consequence!$CL:$CL,Event_and_Consequence!AA:AA,"",0,1),""))</f>
        <v/>
      </c>
      <c r="O351" s="179" t="str">
        <f>IF($C351="","",IF(_xlfn.XLOOKUP($B351,Event_and_Consequence!$CL:$CL,Event_and_Consequence!AB:AB,"",0,1)&lt;&gt;"",_xlfn.XLOOKUP($B351,Event_and_Consequence!$CL:$CL,Event_and_Consequence!AB:AB,"",0,1),""))</f>
        <v/>
      </c>
      <c r="P351" s="184"/>
      <c r="Q351" s="184"/>
      <c r="R351" s="179" t="str">
        <f>IF($C351="","",IF(_xlfn.XLOOKUP($B351,Event_and_Consequence!$CL:$CL,Event_and_Consequence!AC:AC,"",0,1)&lt;&gt;"",_xlfn.XLOOKUP($B351,Event_and_Consequence!$CL:$CL,Event_and_Consequence!AC:AC,"",0,1),""))</f>
        <v/>
      </c>
      <c r="S351" s="179" t="str">
        <f>IF($C351="","",IF(_xlfn.XLOOKUP($B351,Event_and_Consequence!$CL:$CL,Event_and_Consequence!AD:AD,"",0,1)&lt;&gt;"",_xlfn.XLOOKUP($B351,Event_and_Consequence!$CL:$CL,Event_and_Consequence!AD:AD,"",0,1),""))</f>
        <v/>
      </c>
      <c r="T351" s="179" t="str">
        <f>IF($C351="","",IF(_xlfn.XLOOKUP($B351,Event_and_Consequence!$CL:$CL,Event_and_Consequence!AE:AE,"",0,1)&lt;&gt;"",_xlfn.XLOOKUP($B351,Event_and_Consequence!$CL:$CL,Event_and_Consequence!AE:AE,"",0,1),""))</f>
        <v/>
      </c>
      <c r="U351" s="179" t="str">
        <f>IF($C351="","",IF(_xlfn.XLOOKUP($B351,Event_and_Consequence!$CL:$CL,Event_and_Consequence!AF:AF,"",0,1)&lt;&gt;"",_xlfn.XLOOKUP($B351,Event_and_Consequence!$CL:$CL,Event_and_Consequence!AF:AF,"",0,1),""))</f>
        <v/>
      </c>
      <c r="V351" s="184"/>
      <c r="W351" s="184"/>
      <c r="X351" s="179" t="str">
        <f>IF($C351="","",IF(_xlfn.XLOOKUP($B351,Event_and_Consequence!$CL:$CL,Event_and_Consequence!AG:AG,"",0,1)&lt;&gt;"",_xlfn.XLOOKUP($B351,Event_and_Consequence!$CL:$CL,Event_and_Consequence!AG:AG,"",0,1),""))</f>
        <v/>
      </c>
      <c r="Y351" s="179" t="str">
        <f>IF($C351="","",IF(_xlfn.XLOOKUP($B351,Event_and_Consequence!$CL:$CL,Event_and_Consequence!AH:AH,"",0,1)&lt;&gt;"",_xlfn.XLOOKUP($B351,Event_and_Consequence!$CL:$CL,Event_and_Consequence!AH:AH,"",0,1),""))</f>
        <v/>
      </c>
      <c r="Z351" s="179" t="str">
        <f>IF($C351="","",IF(_xlfn.XLOOKUP($B351,Event_and_Consequence!$CL:$CL,Event_and_Consequence!AI:AI,"",0,1)&lt;&gt;"",_xlfn.XLOOKUP($B351,Event_and_Consequence!$CL:$CL,Event_and_Consequence!AI:AI,"",0,1),""))</f>
        <v/>
      </c>
      <c r="AA351" s="179" t="str">
        <f>IF($C351="","",IF(_xlfn.XLOOKUP($B351,Event_and_Consequence!$CL:$CL,Event_and_Consequence!AJ:AJ,"",0,1)&lt;&gt;"",_xlfn.XLOOKUP($B351,Event_and_Consequence!$CL:$CL,Event_and_Consequence!AJ:AJ,"",0,1),""))</f>
        <v/>
      </c>
      <c r="AB351" s="184"/>
    </row>
    <row r="352" spans="1:28" s="176" customFormat="1" ht="12" x14ac:dyDescent="0.25">
      <c r="A352" s="188"/>
      <c r="B352" s="188">
        <v>350</v>
      </c>
      <c r="C352" s="178" t="str">
        <f>_xlfn.XLOOKUP($B352,Event_and_Consequence!$CL:$CL,Event_and_Consequence!B:B,"",0,1)</f>
        <v/>
      </c>
      <c r="D352" s="179" t="str">
        <f>IF($C352="","",_xlfn.XLOOKUP(C352,Facility_Information!B:B,Facility_Information!O:O,,0,1))</f>
        <v/>
      </c>
      <c r="E352" s="180" t="str">
        <f>IF($C352="","",_xlfn.XLOOKUP($B352,Event_and_Consequence!$CL:$CL,Event_and_Consequence!G:G,"",0,1))</f>
        <v/>
      </c>
      <c r="F352" s="181" t="str">
        <f>IF($C352="","",_xlfn.XLOOKUP($B352,Event_and_Consequence!$CL:$CL,Event_and_Consequence!H:H,"",0,1))</f>
        <v/>
      </c>
      <c r="G352" s="184"/>
      <c r="H352" s="184"/>
      <c r="I352" s="184"/>
      <c r="J352" s="179" t="str">
        <f>IF($C352="","",_xlfn.XLOOKUP($B352,Event_and_Consequence!$CL:$CL,Event_and_Consequence!I:I,"",0,1))</f>
        <v/>
      </c>
      <c r="K352" s="184"/>
      <c r="L352" s="179" t="str">
        <f>IF($C352="","",IF(_xlfn.XLOOKUP($B352,Event_and_Consequence!$CL:$CL,Event_and_Consequence!Y:Y,"",0,1)&lt;&gt;"",_xlfn.XLOOKUP($B352,Event_and_Consequence!$CL:$CL,Event_and_Consequence!Y:Y,"",0,1),""))</f>
        <v/>
      </c>
      <c r="M352" s="179" t="str">
        <f>IF($C352="","",IF(_xlfn.XLOOKUP($B352,Event_and_Consequence!$CL:$CL,Event_and_Consequence!Z:Z,"",0,1)&lt;&gt;"",_xlfn.XLOOKUP($B352,Event_and_Consequence!$CL:$CL,Event_and_Consequence!Z:Z,"",0,1),""))</f>
        <v/>
      </c>
      <c r="N352" s="179" t="str">
        <f>IF($C352="","",IF(_xlfn.XLOOKUP($B352,Event_and_Consequence!$CL:$CL,Event_and_Consequence!AA:AA,"",0,1)&lt;&gt;"",_xlfn.XLOOKUP($B352,Event_and_Consequence!$CL:$CL,Event_and_Consequence!AA:AA,"",0,1),""))</f>
        <v/>
      </c>
      <c r="O352" s="179" t="str">
        <f>IF($C352="","",IF(_xlfn.XLOOKUP($B352,Event_and_Consequence!$CL:$CL,Event_and_Consequence!AB:AB,"",0,1)&lt;&gt;"",_xlfn.XLOOKUP($B352,Event_and_Consequence!$CL:$CL,Event_and_Consequence!AB:AB,"",0,1),""))</f>
        <v/>
      </c>
      <c r="P352" s="184"/>
      <c r="Q352" s="184"/>
      <c r="R352" s="179" t="str">
        <f>IF($C352="","",IF(_xlfn.XLOOKUP($B352,Event_and_Consequence!$CL:$CL,Event_and_Consequence!AC:AC,"",0,1)&lt;&gt;"",_xlfn.XLOOKUP($B352,Event_and_Consequence!$CL:$CL,Event_and_Consequence!AC:AC,"",0,1),""))</f>
        <v/>
      </c>
      <c r="S352" s="179" t="str">
        <f>IF($C352="","",IF(_xlfn.XLOOKUP($B352,Event_and_Consequence!$CL:$CL,Event_and_Consequence!AD:AD,"",0,1)&lt;&gt;"",_xlfn.XLOOKUP($B352,Event_and_Consequence!$CL:$CL,Event_and_Consequence!AD:AD,"",0,1),""))</f>
        <v/>
      </c>
      <c r="T352" s="179" t="str">
        <f>IF($C352="","",IF(_xlfn.XLOOKUP($B352,Event_and_Consequence!$CL:$CL,Event_and_Consequence!AE:AE,"",0,1)&lt;&gt;"",_xlfn.XLOOKUP($B352,Event_and_Consequence!$CL:$CL,Event_and_Consequence!AE:AE,"",0,1),""))</f>
        <v/>
      </c>
      <c r="U352" s="179" t="str">
        <f>IF($C352="","",IF(_xlfn.XLOOKUP($B352,Event_and_Consequence!$CL:$CL,Event_and_Consequence!AF:AF,"",0,1)&lt;&gt;"",_xlfn.XLOOKUP($B352,Event_and_Consequence!$CL:$CL,Event_and_Consequence!AF:AF,"",0,1),""))</f>
        <v/>
      </c>
      <c r="V352" s="184"/>
      <c r="W352" s="184"/>
      <c r="X352" s="179" t="str">
        <f>IF($C352="","",IF(_xlfn.XLOOKUP($B352,Event_and_Consequence!$CL:$CL,Event_and_Consequence!AG:AG,"",0,1)&lt;&gt;"",_xlfn.XLOOKUP($B352,Event_and_Consequence!$CL:$CL,Event_and_Consequence!AG:AG,"",0,1),""))</f>
        <v/>
      </c>
      <c r="Y352" s="179" t="str">
        <f>IF($C352="","",IF(_xlfn.XLOOKUP($B352,Event_and_Consequence!$CL:$CL,Event_and_Consequence!AH:AH,"",0,1)&lt;&gt;"",_xlfn.XLOOKUP($B352,Event_and_Consequence!$CL:$CL,Event_and_Consequence!AH:AH,"",0,1),""))</f>
        <v/>
      </c>
      <c r="Z352" s="179" t="str">
        <f>IF($C352="","",IF(_xlfn.XLOOKUP($B352,Event_and_Consequence!$CL:$CL,Event_and_Consequence!AI:AI,"",0,1)&lt;&gt;"",_xlfn.XLOOKUP($B352,Event_and_Consequence!$CL:$CL,Event_and_Consequence!AI:AI,"",0,1),""))</f>
        <v/>
      </c>
      <c r="AA352" s="179" t="str">
        <f>IF($C352="","",IF(_xlfn.XLOOKUP($B352,Event_and_Consequence!$CL:$CL,Event_and_Consequence!AJ:AJ,"",0,1)&lt;&gt;"",_xlfn.XLOOKUP($B352,Event_and_Consequence!$CL:$CL,Event_and_Consequence!AJ:AJ,"",0,1),""))</f>
        <v/>
      </c>
      <c r="AB352" s="184"/>
    </row>
    <row r="353" spans="1:28" s="176" customFormat="1" ht="12" x14ac:dyDescent="0.25">
      <c r="A353" s="188"/>
      <c r="B353" s="188">
        <v>351</v>
      </c>
      <c r="C353" s="178" t="str">
        <f>_xlfn.XLOOKUP($B353,Event_and_Consequence!$CL:$CL,Event_and_Consequence!B:B,"",0,1)</f>
        <v/>
      </c>
      <c r="D353" s="179" t="str">
        <f>IF($C353="","",_xlfn.XLOOKUP(C353,Facility_Information!B:B,Facility_Information!O:O,,0,1))</f>
        <v/>
      </c>
      <c r="E353" s="180" t="str">
        <f>IF($C353="","",_xlfn.XLOOKUP($B353,Event_and_Consequence!$CL:$CL,Event_and_Consequence!G:G,"",0,1))</f>
        <v/>
      </c>
      <c r="F353" s="181" t="str">
        <f>IF($C353="","",_xlfn.XLOOKUP($B353,Event_and_Consequence!$CL:$CL,Event_and_Consequence!H:H,"",0,1))</f>
        <v/>
      </c>
      <c r="G353" s="184"/>
      <c r="H353" s="184"/>
      <c r="I353" s="184"/>
      <c r="J353" s="179" t="str">
        <f>IF($C353="","",_xlfn.XLOOKUP($B353,Event_and_Consequence!$CL:$CL,Event_and_Consequence!I:I,"",0,1))</f>
        <v/>
      </c>
      <c r="K353" s="184"/>
      <c r="L353" s="179" t="str">
        <f>IF($C353="","",IF(_xlfn.XLOOKUP($B353,Event_and_Consequence!$CL:$CL,Event_and_Consequence!Y:Y,"",0,1)&lt;&gt;"",_xlfn.XLOOKUP($B353,Event_and_Consequence!$CL:$CL,Event_and_Consequence!Y:Y,"",0,1),""))</f>
        <v/>
      </c>
      <c r="M353" s="179" t="str">
        <f>IF($C353="","",IF(_xlfn.XLOOKUP($B353,Event_and_Consequence!$CL:$CL,Event_and_Consequence!Z:Z,"",0,1)&lt;&gt;"",_xlfn.XLOOKUP($B353,Event_and_Consequence!$CL:$CL,Event_and_Consequence!Z:Z,"",0,1),""))</f>
        <v/>
      </c>
      <c r="N353" s="179" t="str">
        <f>IF($C353="","",IF(_xlfn.XLOOKUP($B353,Event_and_Consequence!$CL:$CL,Event_and_Consequence!AA:AA,"",0,1)&lt;&gt;"",_xlfn.XLOOKUP($B353,Event_and_Consequence!$CL:$CL,Event_and_Consequence!AA:AA,"",0,1),""))</f>
        <v/>
      </c>
      <c r="O353" s="179" t="str">
        <f>IF($C353="","",IF(_xlfn.XLOOKUP($B353,Event_and_Consequence!$CL:$CL,Event_and_Consequence!AB:AB,"",0,1)&lt;&gt;"",_xlfn.XLOOKUP($B353,Event_and_Consequence!$CL:$CL,Event_and_Consequence!AB:AB,"",0,1),""))</f>
        <v/>
      </c>
      <c r="P353" s="184"/>
      <c r="Q353" s="184"/>
      <c r="R353" s="179" t="str">
        <f>IF($C353="","",IF(_xlfn.XLOOKUP($B353,Event_and_Consequence!$CL:$CL,Event_and_Consequence!AC:AC,"",0,1)&lt;&gt;"",_xlfn.XLOOKUP($B353,Event_and_Consequence!$CL:$CL,Event_and_Consequence!AC:AC,"",0,1),""))</f>
        <v/>
      </c>
      <c r="S353" s="179" t="str">
        <f>IF($C353="","",IF(_xlfn.XLOOKUP($B353,Event_and_Consequence!$CL:$CL,Event_and_Consequence!AD:AD,"",0,1)&lt;&gt;"",_xlfn.XLOOKUP($B353,Event_and_Consequence!$CL:$CL,Event_and_Consequence!AD:AD,"",0,1),""))</f>
        <v/>
      </c>
      <c r="T353" s="179" t="str">
        <f>IF($C353="","",IF(_xlfn.XLOOKUP($B353,Event_and_Consequence!$CL:$CL,Event_and_Consequence!AE:AE,"",0,1)&lt;&gt;"",_xlfn.XLOOKUP($B353,Event_and_Consequence!$CL:$CL,Event_and_Consequence!AE:AE,"",0,1),""))</f>
        <v/>
      </c>
      <c r="U353" s="179" t="str">
        <f>IF($C353="","",IF(_xlfn.XLOOKUP($B353,Event_and_Consequence!$CL:$CL,Event_and_Consequence!AF:AF,"",0,1)&lt;&gt;"",_xlfn.XLOOKUP($B353,Event_and_Consequence!$CL:$CL,Event_and_Consequence!AF:AF,"",0,1),""))</f>
        <v/>
      </c>
      <c r="V353" s="184"/>
      <c r="W353" s="184"/>
      <c r="X353" s="179" t="str">
        <f>IF($C353="","",IF(_xlfn.XLOOKUP($B353,Event_and_Consequence!$CL:$CL,Event_and_Consequence!AG:AG,"",0,1)&lt;&gt;"",_xlfn.XLOOKUP($B353,Event_and_Consequence!$CL:$CL,Event_and_Consequence!AG:AG,"",0,1),""))</f>
        <v/>
      </c>
      <c r="Y353" s="179" t="str">
        <f>IF($C353="","",IF(_xlfn.XLOOKUP($B353,Event_and_Consequence!$CL:$CL,Event_and_Consequence!AH:AH,"",0,1)&lt;&gt;"",_xlfn.XLOOKUP($B353,Event_and_Consequence!$CL:$CL,Event_and_Consequence!AH:AH,"",0,1),""))</f>
        <v/>
      </c>
      <c r="Z353" s="179" t="str">
        <f>IF($C353="","",IF(_xlfn.XLOOKUP($B353,Event_and_Consequence!$CL:$CL,Event_and_Consequence!AI:AI,"",0,1)&lt;&gt;"",_xlfn.XLOOKUP($B353,Event_and_Consequence!$CL:$CL,Event_and_Consequence!AI:AI,"",0,1),""))</f>
        <v/>
      </c>
      <c r="AA353" s="179" t="str">
        <f>IF($C353="","",IF(_xlfn.XLOOKUP($B353,Event_and_Consequence!$CL:$CL,Event_and_Consequence!AJ:AJ,"",0,1)&lt;&gt;"",_xlfn.XLOOKUP($B353,Event_and_Consequence!$CL:$CL,Event_and_Consequence!AJ:AJ,"",0,1),""))</f>
        <v/>
      </c>
      <c r="AB353" s="184"/>
    </row>
    <row r="354" spans="1:28" s="176" customFormat="1" ht="12" x14ac:dyDescent="0.25">
      <c r="A354" s="188"/>
      <c r="B354" s="188">
        <v>352</v>
      </c>
      <c r="C354" s="178" t="str">
        <f>_xlfn.XLOOKUP($B354,Event_and_Consequence!$CL:$CL,Event_and_Consequence!B:B,"",0,1)</f>
        <v/>
      </c>
      <c r="D354" s="179" t="str">
        <f>IF($C354="","",_xlfn.XLOOKUP(C354,Facility_Information!B:B,Facility_Information!O:O,,0,1))</f>
        <v/>
      </c>
      <c r="E354" s="180" t="str">
        <f>IF($C354="","",_xlfn.XLOOKUP($B354,Event_and_Consequence!$CL:$CL,Event_and_Consequence!G:G,"",0,1))</f>
        <v/>
      </c>
      <c r="F354" s="181" t="str">
        <f>IF($C354="","",_xlfn.XLOOKUP($B354,Event_and_Consequence!$CL:$CL,Event_and_Consequence!H:H,"",0,1))</f>
        <v/>
      </c>
      <c r="G354" s="184"/>
      <c r="H354" s="184"/>
      <c r="I354" s="184"/>
      <c r="J354" s="179" t="str">
        <f>IF($C354="","",_xlfn.XLOOKUP($B354,Event_and_Consequence!$CL:$CL,Event_and_Consequence!I:I,"",0,1))</f>
        <v/>
      </c>
      <c r="K354" s="184"/>
      <c r="L354" s="179" t="str">
        <f>IF($C354="","",IF(_xlfn.XLOOKUP($B354,Event_and_Consequence!$CL:$CL,Event_and_Consequence!Y:Y,"",0,1)&lt;&gt;"",_xlfn.XLOOKUP($B354,Event_and_Consequence!$CL:$CL,Event_and_Consequence!Y:Y,"",0,1),""))</f>
        <v/>
      </c>
      <c r="M354" s="179" t="str">
        <f>IF($C354="","",IF(_xlfn.XLOOKUP($B354,Event_and_Consequence!$CL:$CL,Event_and_Consequence!Z:Z,"",0,1)&lt;&gt;"",_xlfn.XLOOKUP($B354,Event_and_Consequence!$CL:$CL,Event_and_Consequence!Z:Z,"",0,1),""))</f>
        <v/>
      </c>
      <c r="N354" s="179" t="str">
        <f>IF($C354="","",IF(_xlfn.XLOOKUP($B354,Event_and_Consequence!$CL:$CL,Event_and_Consequence!AA:AA,"",0,1)&lt;&gt;"",_xlfn.XLOOKUP($B354,Event_and_Consequence!$CL:$CL,Event_and_Consequence!AA:AA,"",0,1),""))</f>
        <v/>
      </c>
      <c r="O354" s="179" t="str">
        <f>IF($C354="","",IF(_xlfn.XLOOKUP($B354,Event_and_Consequence!$CL:$CL,Event_and_Consequence!AB:AB,"",0,1)&lt;&gt;"",_xlfn.XLOOKUP($B354,Event_and_Consequence!$CL:$CL,Event_and_Consequence!AB:AB,"",0,1),""))</f>
        <v/>
      </c>
      <c r="P354" s="184"/>
      <c r="Q354" s="184"/>
      <c r="R354" s="179" t="str">
        <f>IF($C354="","",IF(_xlfn.XLOOKUP($B354,Event_and_Consequence!$CL:$CL,Event_and_Consequence!AC:AC,"",0,1)&lt;&gt;"",_xlfn.XLOOKUP($B354,Event_and_Consequence!$CL:$CL,Event_and_Consequence!AC:AC,"",0,1),""))</f>
        <v/>
      </c>
      <c r="S354" s="179" t="str">
        <f>IF($C354="","",IF(_xlfn.XLOOKUP($B354,Event_and_Consequence!$CL:$CL,Event_and_Consequence!AD:AD,"",0,1)&lt;&gt;"",_xlfn.XLOOKUP($B354,Event_and_Consequence!$CL:$CL,Event_and_Consequence!AD:AD,"",0,1),""))</f>
        <v/>
      </c>
      <c r="T354" s="179" t="str">
        <f>IF($C354="","",IF(_xlfn.XLOOKUP($B354,Event_and_Consequence!$CL:$CL,Event_and_Consequence!AE:AE,"",0,1)&lt;&gt;"",_xlfn.XLOOKUP($B354,Event_and_Consequence!$CL:$CL,Event_and_Consequence!AE:AE,"",0,1),""))</f>
        <v/>
      </c>
      <c r="U354" s="179" t="str">
        <f>IF($C354="","",IF(_xlfn.XLOOKUP($B354,Event_and_Consequence!$CL:$CL,Event_and_Consequence!AF:AF,"",0,1)&lt;&gt;"",_xlfn.XLOOKUP($B354,Event_and_Consequence!$CL:$CL,Event_and_Consequence!AF:AF,"",0,1),""))</f>
        <v/>
      </c>
      <c r="V354" s="184"/>
      <c r="W354" s="184"/>
      <c r="X354" s="179" t="str">
        <f>IF($C354="","",IF(_xlfn.XLOOKUP($B354,Event_and_Consequence!$CL:$CL,Event_and_Consequence!AG:AG,"",0,1)&lt;&gt;"",_xlfn.XLOOKUP($B354,Event_and_Consequence!$CL:$CL,Event_and_Consequence!AG:AG,"",0,1),""))</f>
        <v/>
      </c>
      <c r="Y354" s="179" t="str">
        <f>IF($C354="","",IF(_xlfn.XLOOKUP($B354,Event_and_Consequence!$CL:$CL,Event_and_Consequence!AH:AH,"",0,1)&lt;&gt;"",_xlfn.XLOOKUP($B354,Event_and_Consequence!$CL:$CL,Event_and_Consequence!AH:AH,"",0,1),""))</f>
        <v/>
      </c>
      <c r="Z354" s="179" t="str">
        <f>IF($C354="","",IF(_xlfn.XLOOKUP($B354,Event_and_Consequence!$CL:$CL,Event_and_Consequence!AI:AI,"",0,1)&lt;&gt;"",_xlfn.XLOOKUP($B354,Event_and_Consequence!$CL:$CL,Event_and_Consequence!AI:AI,"",0,1),""))</f>
        <v/>
      </c>
      <c r="AA354" s="179" t="str">
        <f>IF($C354="","",IF(_xlfn.XLOOKUP($B354,Event_and_Consequence!$CL:$CL,Event_and_Consequence!AJ:AJ,"",0,1)&lt;&gt;"",_xlfn.XLOOKUP($B354,Event_and_Consequence!$CL:$CL,Event_and_Consequence!AJ:AJ,"",0,1),""))</f>
        <v/>
      </c>
      <c r="AB354" s="184"/>
    </row>
    <row r="355" spans="1:28" s="176" customFormat="1" ht="12" x14ac:dyDescent="0.25">
      <c r="A355" s="188"/>
      <c r="B355" s="188">
        <v>353</v>
      </c>
      <c r="C355" s="178" t="str">
        <f>_xlfn.XLOOKUP($B355,Event_and_Consequence!$CL:$CL,Event_and_Consequence!B:B,"",0,1)</f>
        <v/>
      </c>
      <c r="D355" s="179" t="str">
        <f>IF($C355="","",_xlfn.XLOOKUP(C355,Facility_Information!B:B,Facility_Information!O:O,,0,1))</f>
        <v/>
      </c>
      <c r="E355" s="180" t="str">
        <f>IF($C355="","",_xlfn.XLOOKUP($B355,Event_and_Consequence!$CL:$CL,Event_and_Consequence!G:G,"",0,1))</f>
        <v/>
      </c>
      <c r="F355" s="181" t="str">
        <f>IF($C355="","",_xlfn.XLOOKUP($B355,Event_and_Consequence!$CL:$CL,Event_and_Consequence!H:H,"",0,1))</f>
        <v/>
      </c>
      <c r="G355" s="184"/>
      <c r="H355" s="184"/>
      <c r="I355" s="184"/>
      <c r="J355" s="179" t="str">
        <f>IF($C355="","",_xlfn.XLOOKUP($B355,Event_and_Consequence!$CL:$CL,Event_and_Consequence!I:I,"",0,1))</f>
        <v/>
      </c>
      <c r="K355" s="184"/>
      <c r="L355" s="179" t="str">
        <f>IF($C355="","",IF(_xlfn.XLOOKUP($B355,Event_and_Consequence!$CL:$CL,Event_and_Consequence!Y:Y,"",0,1)&lt;&gt;"",_xlfn.XLOOKUP($B355,Event_and_Consequence!$CL:$CL,Event_and_Consequence!Y:Y,"",0,1),""))</f>
        <v/>
      </c>
      <c r="M355" s="179" t="str">
        <f>IF($C355="","",IF(_xlfn.XLOOKUP($B355,Event_and_Consequence!$CL:$CL,Event_and_Consequence!Z:Z,"",0,1)&lt;&gt;"",_xlfn.XLOOKUP($B355,Event_and_Consequence!$CL:$CL,Event_and_Consequence!Z:Z,"",0,1),""))</f>
        <v/>
      </c>
      <c r="N355" s="179" t="str">
        <f>IF($C355="","",IF(_xlfn.XLOOKUP($B355,Event_and_Consequence!$CL:$CL,Event_and_Consequence!AA:AA,"",0,1)&lt;&gt;"",_xlfn.XLOOKUP($B355,Event_and_Consequence!$CL:$CL,Event_and_Consequence!AA:AA,"",0,1),""))</f>
        <v/>
      </c>
      <c r="O355" s="179" t="str">
        <f>IF($C355="","",IF(_xlfn.XLOOKUP($B355,Event_and_Consequence!$CL:$CL,Event_and_Consequence!AB:AB,"",0,1)&lt;&gt;"",_xlfn.XLOOKUP($B355,Event_and_Consequence!$CL:$CL,Event_and_Consequence!AB:AB,"",0,1),""))</f>
        <v/>
      </c>
      <c r="P355" s="184"/>
      <c r="Q355" s="184"/>
      <c r="R355" s="179" t="str">
        <f>IF($C355="","",IF(_xlfn.XLOOKUP($B355,Event_and_Consequence!$CL:$CL,Event_and_Consequence!AC:AC,"",0,1)&lt;&gt;"",_xlfn.XLOOKUP($B355,Event_and_Consequence!$CL:$CL,Event_and_Consequence!AC:AC,"",0,1),""))</f>
        <v/>
      </c>
      <c r="S355" s="179" t="str">
        <f>IF($C355="","",IF(_xlfn.XLOOKUP($B355,Event_and_Consequence!$CL:$CL,Event_and_Consequence!AD:AD,"",0,1)&lt;&gt;"",_xlfn.XLOOKUP($B355,Event_and_Consequence!$CL:$CL,Event_and_Consequence!AD:AD,"",0,1),""))</f>
        <v/>
      </c>
      <c r="T355" s="179" t="str">
        <f>IF($C355="","",IF(_xlfn.XLOOKUP($B355,Event_and_Consequence!$CL:$CL,Event_and_Consequence!AE:AE,"",0,1)&lt;&gt;"",_xlfn.XLOOKUP($B355,Event_and_Consequence!$CL:$CL,Event_and_Consequence!AE:AE,"",0,1),""))</f>
        <v/>
      </c>
      <c r="U355" s="179" t="str">
        <f>IF($C355="","",IF(_xlfn.XLOOKUP($B355,Event_and_Consequence!$CL:$CL,Event_and_Consequence!AF:AF,"",0,1)&lt;&gt;"",_xlfn.XLOOKUP($B355,Event_and_Consequence!$CL:$CL,Event_and_Consequence!AF:AF,"",0,1),""))</f>
        <v/>
      </c>
      <c r="V355" s="184"/>
      <c r="W355" s="184"/>
      <c r="X355" s="179" t="str">
        <f>IF($C355="","",IF(_xlfn.XLOOKUP($B355,Event_and_Consequence!$CL:$CL,Event_and_Consequence!AG:AG,"",0,1)&lt;&gt;"",_xlfn.XLOOKUP($B355,Event_and_Consequence!$CL:$CL,Event_and_Consequence!AG:AG,"",0,1),""))</f>
        <v/>
      </c>
      <c r="Y355" s="179" t="str">
        <f>IF($C355="","",IF(_xlfn.XLOOKUP($B355,Event_and_Consequence!$CL:$CL,Event_and_Consequence!AH:AH,"",0,1)&lt;&gt;"",_xlfn.XLOOKUP($B355,Event_and_Consequence!$CL:$CL,Event_and_Consequence!AH:AH,"",0,1),""))</f>
        <v/>
      </c>
      <c r="Z355" s="179" t="str">
        <f>IF($C355="","",IF(_xlfn.XLOOKUP($B355,Event_and_Consequence!$CL:$CL,Event_and_Consequence!AI:AI,"",0,1)&lt;&gt;"",_xlfn.XLOOKUP($B355,Event_and_Consequence!$CL:$CL,Event_and_Consequence!AI:AI,"",0,1),""))</f>
        <v/>
      </c>
      <c r="AA355" s="179" t="str">
        <f>IF($C355="","",IF(_xlfn.XLOOKUP($B355,Event_and_Consequence!$CL:$CL,Event_and_Consequence!AJ:AJ,"",0,1)&lt;&gt;"",_xlfn.XLOOKUP($B355,Event_and_Consequence!$CL:$CL,Event_and_Consequence!AJ:AJ,"",0,1),""))</f>
        <v/>
      </c>
      <c r="AB355" s="184"/>
    </row>
    <row r="356" spans="1:28" s="176" customFormat="1" ht="12" x14ac:dyDescent="0.25">
      <c r="A356" s="188"/>
      <c r="B356" s="188">
        <v>354</v>
      </c>
      <c r="C356" s="178" t="str">
        <f>_xlfn.XLOOKUP($B356,Event_and_Consequence!$CL:$CL,Event_and_Consequence!B:B,"",0,1)</f>
        <v/>
      </c>
      <c r="D356" s="179" t="str">
        <f>IF($C356="","",_xlfn.XLOOKUP(C356,Facility_Information!B:B,Facility_Information!O:O,,0,1))</f>
        <v/>
      </c>
      <c r="E356" s="180" t="str">
        <f>IF($C356="","",_xlfn.XLOOKUP($B356,Event_and_Consequence!$CL:$CL,Event_and_Consequence!G:G,"",0,1))</f>
        <v/>
      </c>
      <c r="F356" s="181" t="str">
        <f>IF($C356="","",_xlfn.XLOOKUP($B356,Event_and_Consequence!$CL:$CL,Event_and_Consequence!H:H,"",0,1))</f>
        <v/>
      </c>
      <c r="G356" s="184"/>
      <c r="H356" s="184"/>
      <c r="I356" s="184"/>
      <c r="J356" s="179" t="str">
        <f>IF($C356="","",_xlfn.XLOOKUP($B356,Event_and_Consequence!$CL:$CL,Event_and_Consequence!I:I,"",0,1))</f>
        <v/>
      </c>
      <c r="K356" s="184"/>
      <c r="L356" s="179" t="str">
        <f>IF($C356="","",IF(_xlfn.XLOOKUP($B356,Event_and_Consequence!$CL:$CL,Event_and_Consequence!Y:Y,"",0,1)&lt;&gt;"",_xlfn.XLOOKUP($B356,Event_and_Consequence!$CL:$CL,Event_and_Consequence!Y:Y,"",0,1),""))</f>
        <v/>
      </c>
      <c r="M356" s="179" t="str">
        <f>IF($C356="","",IF(_xlfn.XLOOKUP($B356,Event_and_Consequence!$CL:$CL,Event_and_Consequence!Z:Z,"",0,1)&lt;&gt;"",_xlfn.XLOOKUP($B356,Event_and_Consequence!$CL:$CL,Event_and_Consequence!Z:Z,"",0,1),""))</f>
        <v/>
      </c>
      <c r="N356" s="179" t="str">
        <f>IF($C356="","",IF(_xlfn.XLOOKUP($B356,Event_and_Consequence!$CL:$CL,Event_and_Consequence!AA:AA,"",0,1)&lt;&gt;"",_xlfn.XLOOKUP($B356,Event_and_Consequence!$CL:$CL,Event_and_Consequence!AA:AA,"",0,1),""))</f>
        <v/>
      </c>
      <c r="O356" s="179" t="str">
        <f>IF($C356="","",IF(_xlfn.XLOOKUP($B356,Event_and_Consequence!$CL:$CL,Event_and_Consequence!AB:AB,"",0,1)&lt;&gt;"",_xlfn.XLOOKUP($B356,Event_and_Consequence!$CL:$CL,Event_and_Consequence!AB:AB,"",0,1),""))</f>
        <v/>
      </c>
      <c r="P356" s="184"/>
      <c r="Q356" s="184"/>
      <c r="R356" s="179" t="str">
        <f>IF($C356="","",IF(_xlfn.XLOOKUP($B356,Event_and_Consequence!$CL:$CL,Event_and_Consequence!AC:AC,"",0,1)&lt;&gt;"",_xlfn.XLOOKUP($B356,Event_and_Consequence!$CL:$CL,Event_and_Consequence!AC:AC,"",0,1),""))</f>
        <v/>
      </c>
      <c r="S356" s="179" t="str">
        <f>IF($C356="","",IF(_xlfn.XLOOKUP($B356,Event_and_Consequence!$CL:$CL,Event_and_Consequence!AD:AD,"",0,1)&lt;&gt;"",_xlfn.XLOOKUP($B356,Event_and_Consequence!$CL:$CL,Event_and_Consequence!AD:AD,"",0,1),""))</f>
        <v/>
      </c>
      <c r="T356" s="179" t="str">
        <f>IF($C356="","",IF(_xlfn.XLOOKUP($B356,Event_and_Consequence!$CL:$CL,Event_and_Consequence!AE:AE,"",0,1)&lt;&gt;"",_xlfn.XLOOKUP($B356,Event_and_Consequence!$CL:$CL,Event_and_Consequence!AE:AE,"",0,1),""))</f>
        <v/>
      </c>
      <c r="U356" s="179" t="str">
        <f>IF($C356="","",IF(_xlfn.XLOOKUP($B356,Event_and_Consequence!$CL:$CL,Event_and_Consequence!AF:AF,"",0,1)&lt;&gt;"",_xlfn.XLOOKUP($B356,Event_and_Consequence!$CL:$CL,Event_and_Consequence!AF:AF,"",0,1),""))</f>
        <v/>
      </c>
      <c r="V356" s="184"/>
      <c r="W356" s="184"/>
      <c r="X356" s="179" t="str">
        <f>IF($C356="","",IF(_xlfn.XLOOKUP($B356,Event_and_Consequence!$CL:$CL,Event_and_Consequence!AG:AG,"",0,1)&lt;&gt;"",_xlfn.XLOOKUP($B356,Event_and_Consequence!$CL:$CL,Event_and_Consequence!AG:AG,"",0,1),""))</f>
        <v/>
      </c>
      <c r="Y356" s="179" t="str">
        <f>IF($C356="","",IF(_xlfn.XLOOKUP($B356,Event_and_Consequence!$CL:$CL,Event_and_Consequence!AH:AH,"",0,1)&lt;&gt;"",_xlfn.XLOOKUP($B356,Event_and_Consequence!$CL:$CL,Event_and_Consequence!AH:AH,"",0,1),""))</f>
        <v/>
      </c>
      <c r="Z356" s="179" t="str">
        <f>IF($C356="","",IF(_xlfn.XLOOKUP($B356,Event_and_Consequence!$CL:$CL,Event_and_Consequence!AI:AI,"",0,1)&lt;&gt;"",_xlfn.XLOOKUP($B356,Event_and_Consequence!$CL:$CL,Event_and_Consequence!AI:AI,"",0,1),""))</f>
        <v/>
      </c>
      <c r="AA356" s="179" t="str">
        <f>IF($C356="","",IF(_xlfn.XLOOKUP($B356,Event_and_Consequence!$CL:$CL,Event_and_Consequence!AJ:AJ,"",0,1)&lt;&gt;"",_xlfn.XLOOKUP($B356,Event_and_Consequence!$CL:$CL,Event_and_Consequence!AJ:AJ,"",0,1),""))</f>
        <v/>
      </c>
      <c r="AB356" s="184"/>
    </row>
    <row r="357" spans="1:28" s="176" customFormat="1" ht="12" x14ac:dyDescent="0.25">
      <c r="A357" s="188"/>
      <c r="B357" s="188">
        <v>355</v>
      </c>
      <c r="C357" s="178" t="str">
        <f>_xlfn.XLOOKUP($B357,Event_and_Consequence!$CL:$CL,Event_and_Consequence!B:B,"",0,1)</f>
        <v/>
      </c>
      <c r="D357" s="179" t="str">
        <f>IF($C357="","",_xlfn.XLOOKUP(C357,Facility_Information!B:B,Facility_Information!O:O,,0,1))</f>
        <v/>
      </c>
      <c r="E357" s="180" t="str">
        <f>IF($C357="","",_xlfn.XLOOKUP($B357,Event_and_Consequence!$CL:$CL,Event_and_Consequence!G:G,"",0,1))</f>
        <v/>
      </c>
      <c r="F357" s="181" t="str">
        <f>IF($C357="","",_xlfn.XLOOKUP($B357,Event_and_Consequence!$CL:$CL,Event_and_Consequence!H:H,"",0,1))</f>
        <v/>
      </c>
      <c r="G357" s="184"/>
      <c r="H357" s="184"/>
      <c r="I357" s="184"/>
      <c r="J357" s="179" t="str">
        <f>IF($C357="","",_xlfn.XLOOKUP($B357,Event_and_Consequence!$CL:$CL,Event_and_Consequence!I:I,"",0,1))</f>
        <v/>
      </c>
      <c r="K357" s="184"/>
      <c r="L357" s="179" t="str">
        <f>IF($C357="","",IF(_xlfn.XLOOKUP($B357,Event_and_Consequence!$CL:$CL,Event_and_Consequence!Y:Y,"",0,1)&lt;&gt;"",_xlfn.XLOOKUP($B357,Event_and_Consequence!$CL:$CL,Event_and_Consequence!Y:Y,"",0,1),""))</f>
        <v/>
      </c>
      <c r="M357" s="179" t="str">
        <f>IF($C357="","",IF(_xlfn.XLOOKUP($B357,Event_and_Consequence!$CL:$CL,Event_and_Consequence!Z:Z,"",0,1)&lt;&gt;"",_xlfn.XLOOKUP($B357,Event_and_Consequence!$CL:$CL,Event_and_Consequence!Z:Z,"",0,1),""))</f>
        <v/>
      </c>
      <c r="N357" s="179" t="str">
        <f>IF($C357="","",IF(_xlfn.XLOOKUP($B357,Event_and_Consequence!$CL:$CL,Event_and_Consequence!AA:AA,"",0,1)&lt;&gt;"",_xlfn.XLOOKUP($B357,Event_and_Consequence!$CL:$CL,Event_and_Consequence!AA:AA,"",0,1),""))</f>
        <v/>
      </c>
      <c r="O357" s="179" t="str">
        <f>IF($C357="","",IF(_xlfn.XLOOKUP($B357,Event_and_Consequence!$CL:$CL,Event_and_Consequence!AB:AB,"",0,1)&lt;&gt;"",_xlfn.XLOOKUP($B357,Event_and_Consequence!$CL:$CL,Event_and_Consequence!AB:AB,"",0,1),""))</f>
        <v/>
      </c>
      <c r="P357" s="184"/>
      <c r="Q357" s="184"/>
      <c r="R357" s="179" t="str">
        <f>IF($C357="","",IF(_xlfn.XLOOKUP($B357,Event_and_Consequence!$CL:$CL,Event_and_Consequence!AC:AC,"",0,1)&lt;&gt;"",_xlfn.XLOOKUP($B357,Event_and_Consequence!$CL:$CL,Event_and_Consequence!AC:AC,"",0,1),""))</f>
        <v/>
      </c>
      <c r="S357" s="179" t="str">
        <f>IF($C357="","",IF(_xlfn.XLOOKUP($B357,Event_and_Consequence!$CL:$CL,Event_and_Consequence!AD:AD,"",0,1)&lt;&gt;"",_xlfn.XLOOKUP($B357,Event_and_Consequence!$CL:$CL,Event_and_Consequence!AD:AD,"",0,1),""))</f>
        <v/>
      </c>
      <c r="T357" s="179" t="str">
        <f>IF($C357="","",IF(_xlfn.XLOOKUP($B357,Event_and_Consequence!$CL:$CL,Event_and_Consequence!AE:AE,"",0,1)&lt;&gt;"",_xlfn.XLOOKUP($B357,Event_and_Consequence!$CL:$CL,Event_and_Consequence!AE:AE,"",0,1),""))</f>
        <v/>
      </c>
      <c r="U357" s="179" t="str">
        <f>IF($C357="","",IF(_xlfn.XLOOKUP($B357,Event_and_Consequence!$CL:$CL,Event_and_Consequence!AF:AF,"",0,1)&lt;&gt;"",_xlfn.XLOOKUP($B357,Event_and_Consequence!$CL:$CL,Event_and_Consequence!AF:AF,"",0,1),""))</f>
        <v/>
      </c>
      <c r="V357" s="184"/>
      <c r="W357" s="184"/>
      <c r="X357" s="179" t="str">
        <f>IF($C357="","",IF(_xlfn.XLOOKUP($B357,Event_and_Consequence!$CL:$CL,Event_and_Consequence!AG:AG,"",0,1)&lt;&gt;"",_xlfn.XLOOKUP($B357,Event_and_Consequence!$CL:$CL,Event_and_Consequence!AG:AG,"",0,1),""))</f>
        <v/>
      </c>
      <c r="Y357" s="179" t="str">
        <f>IF($C357="","",IF(_xlfn.XLOOKUP($B357,Event_and_Consequence!$CL:$CL,Event_and_Consequence!AH:AH,"",0,1)&lt;&gt;"",_xlfn.XLOOKUP($B357,Event_and_Consequence!$CL:$CL,Event_and_Consequence!AH:AH,"",0,1),""))</f>
        <v/>
      </c>
      <c r="Z357" s="179" t="str">
        <f>IF($C357="","",IF(_xlfn.XLOOKUP($B357,Event_and_Consequence!$CL:$CL,Event_and_Consequence!AI:AI,"",0,1)&lt;&gt;"",_xlfn.XLOOKUP($B357,Event_and_Consequence!$CL:$CL,Event_and_Consequence!AI:AI,"",0,1),""))</f>
        <v/>
      </c>
      <c r="AA357" s="179" t="str">
        <f>IF($C357="","",IF(_xlfn.XLOOKUP($B357,Event_and_Consequence!$CL:$CL,Event_and_Consequence!AJ:AJ,"",0,1)&lt;&gt;"",_xlfn.XLOOKUP($B357,Event_and_Consequence!$CL:$CL,Event_and_Consequence!AJ:AJ,"",0,1),""))</f>
        <v/>
      </c>
      <c r="AB357" s="184"/>
    </row>
    <row r="358" spans="1:28" s="176" customFormat="1" ht="12" x14ac:dyDescent="0.25">
      <c r="A358" s="188"/>
      <c r="B358" s="188">
        <v>356</v>
      </c>
      <c r="C358" s="178" t="str">
        <f>_xlfn.XLOOKUP($B358,Event_and_Consequence!$CL:$CL,Event_and_Consequence!B:B,"",0,1)</f>
        <v/>
      </c>
      <c r="D358" s="179" t="str">
        <f>IF($C358="","",_xlfn.XLOOKUP(C358,Facility_Information!B:B,Facility_Information!O:O,,0,1))</f>
        <v/>
      </c>
      <c r="E358" s="180" t="str">
        <f>IF($C358="","",_xlfn.XLOOKUP($B358,Event_and_Consequence!$CL:$CL,Event_and_Consequence!G:G,"",0,1))</f>
        <v/>
      </c>
      <c r="F358" s="181" t="str">
        <f>IF($C358="","",_xlfn.XLOOKUP($B358,Event_and_Consequence!$CL:$CL,Event_and_Consequence!H:H,"",0,1))</f>
        <v/>
      </c>
      <c r="G358" s="184"/>
      <c r="H358" s="184"/>
      <c r="I358" s="184"/>
      <c r="J358" s="179" t="str">
        <f>IF($C358="","",_xlfn.XLOOKUP($B358,Event_and_Consequence!$CL:$CL,Event_and_Consequence!I:I,"",0,1))</f>
        <v/>
      </c>
      <c r="K358" s="184"/>
      <c r="L358" s="179" t="str">
        <f>IF($C358="","",IF(_xlfn.XLOOKUP($B358,Event_and_Consequence!$CL:$CL,Event_and_Consequence!Y:Y,"",0,1)&lt;&gt;"",_xlfn.XLOOKUP($B358,Event_and_Consequence!$CL:$CL,Event_and_Consequence!Y:Y,"",0,1),""))</f>
        <v/>
      </c>
      <c r="M358" s="179" t="str">
        <f>IF($C358="","",IF(_xlfn.XLOOKUP($B358,Event_and_Consequence!$CL:$CL,Event_and_Consequence!Z:Z,"",0,1)&lt;&gt;"",_xlfn.XLOOKUP($B358,Event_and_Consequence!$CL:$CL,Event_and_Consequence!Z:Z,"",0,1),""))</f>
        <v/>
      </c>
      <c r="N358" s="179" t="str">
        <f>IF($C358="","",IF(_xlfn.XLOOKUP($B358,Event_and_Consequence!$CL:$CL,Event_and_Consequence!AA:AA,"",0,1)&lt;&gt;"",_xlfn.XLOOKUP($B358,Event_and_Consequence!$CL:$CL,Event_and_Consequence!AA:AA,"",0,1),""))</f>
        <v/>
      </c>
      <c r="O358" s="179" t="str">
        <f>IF($C358="","",IF(_xlfn.XLOOKUP($B358,Event_and_Consequence!$CL:$CL,Event_and_Consequence!AB:AB,"",0,1)&lt;&gt;"",_xlfn.XLOOKUP($B358,Event_and_Consequence!$CL:$CL,Event_and_Consequence!AB:AB,"",0,1),""))</f>
        <v/>
      </c>
      <c r="P358" s="184"/>
      <c r="Q358" s="184"/>
      <c r="R358" s="179" t="str">
        <f>IF($C358="","",IF(_xlfn.XLOOKUP($B358,Event_and_Consequence!$CL:$CL,Event_and_Consequence!AC:AC,"",0,1)&lt;&gt;"",_xlfn.XLOOKUP($B358,Event_and_Consequence!$CL:$CL,Event_and_Consequence!AC:AC,"",0,1),""))</f>
        <v/>
      </c>
      <c r="S358" s="179" t="str">
        <f>IF($C358="","",IF(_xlfn.XLOOKUP($B358,Event_and_Consequence!$CL:$CL,Event_and_Consequence!AD:AD,"",0,1)&lt;&gt;"",_xlfn.XLOOKUP($B358,Event_and_Consequence!$CL:$CL,Event_and_Consequence!AD:AD,"",0,1),""))</f>
        <v/>
      </c>
      <c r="T358" s="179" t="str">
        <f>IF($C358="","",IF(_xlfn.XLOOKUP($B358,Event_and_Consequence!$CL:$CL,Event_and_Consequence!AE:AE,"",0,1)&lt;&gt;"",_xlfn.XLOOKUP($B358,Event_and_Consequence!$CL:$CL,Event_and_Consequence!AE:AE,"",0,1),""))</f>
        <v/>
      </c>
      <c r="U358" s="179" t="str">
        <f>IF($C358="","",IF(_xlfn.XLOOKUP($B358,Event_and_Consequence!$CL:$CL,Event_and_Consequence!AF:AF,"",0,1)&lt;&gt;"",_xlfn.XLOOKUP($B358,Event_and_Consequence!$CL:$CL,Event_and_Consequence!AF:AF,"",0,1),""))</f>
        <v/>
      </c>
      <c r="V358" s="184"/>
      <c r="W358" s="184"/>
      <c r="X358" s="179" t="str">
        <f>IF($C358="","",IF(_xlfn.XLOOKUP($B358,Event_and_Consequence!$CL:$CL,Event_and_Consequence!AG:AG,"",0,1)&lt;&gt;"",_xlfn.XLOOKUP($B358,Event_and_Consequence!$CL:$CL,Event_and_Consequence!AG:AG,"",0,1),""))</f>
        <v/>
      </c>
      <c r="Y358" s="179" t="str">
        <f>IF($C358="","",IF(_xlfn.XLOOKUP($B358,Event_and_Consequence!$CL:$CL,Event_and_Consequence!AH:AH,"",0,1)&lt;&gt;"",_xlfn.XLOOKUP($B358,Event_and_Consequence!$CL:$CL,Event_and_Consequence!AH:AH,"",0,1),""))</f>
        <v/>
      </c>
      <c r="Z358" s="179" t="str">
        <f>IF($C358="","",IF(_xlfn.XLOOKUP($B358,Event_and_Consequence!$CL:$CL,Event_and_Consequence!AI:AI,"",0,1)&lt;&gt;"",_xlfn.XLOOKUP($B358,Event_and_Consequence!$CL:$CL,Event_and_Consequence!AI:AI,"",0,1),""))</f>
        <v/>
      </c>
      <c r="AA358" s="179" t="str">
        <f>IF($C358="","",IF(_xlfn.XLOOKUP($B358,Event_and_Consequence!$CL:$CL,Event_and_Consequence!AJ:AJ,"",0,1)&lt;&gt;"",_xlfn.XLOOKUP($B358,Event_and_Consequence!$CL:$CL,Event_and_Consequence!AJ:AJ,"",0,1),""))</f>
        <v/>
      </c>
      <c r="AB358" s="184"/>
    </row>
    <row r="359" spans="1:28" s="176" customFormat="1" ht="12" x14ac:dyDescent="0.25">
      <c r="A359" s="188"/>
      <c r="B359" s="188">
        <v>357</v>
      </c>
      <c r="C359" s="178" t="str">
        <f>_xlfn.XLOOKUP($B359,Event_and_Consequence!$CL:$CL,Event_and_Consequence!B:B,"",0,1)</f>
        <v/>
      </c>
      <c r="D359" s="179" t="str">
        <f>IF($C359="","",_xlfn.XLOOKUP(C359,Facility_Information!B:B,Facility_Information!O:O,,0,1))</f>
        <v/>
      </c>
      <c r="E359" s="180" t="str">
        <f>IF($C359="","",_xlfn.XLOOKUP($B359,Event_and_Consequence!$CL:$CL,Event_and_Consequence!G:G,"",0,1))</f>
        <v/>
      </c>
      <c r="F359" s="181" t="str">
        <f>IF($C359="","",_xlfn.XLOOKUP($B359,Event_and_Consequence!$CL:$CL,Event_and_Consequence!H:H,"",0,1))</f>
        <v/>
      </c>
      <c r="G359" s="184"/>
      <c r="H359" s="184"/>
      <c r="I359" s="184"/>
      <c r="J359" s="179" t="str">
        <f>IF($C359="","",_xlfn.XLOOKUP($B359,Event_and_Consequence!$CL:$CL,Event_and_Consequence!I:I,"",0,1))</f>
        <v/>
      </c>
      <c r="K359" s="184"/>
      <c r="L359" s="179" t="str">
        <f>IF($C359="","",IF(_xlfn.XLOOKUP($B359,Event_and_Consequence!$CL:$CL,Event_and_Consequence!Y:Y,"",0,1)&lt;&gt;"",_xlfn.XLOOKUP($B359,Event_and_Consequence!$CL:$CL,Event_and_Consequence!Y:Y,"",0,1),""))</f>
        <v/>
      </c>
      <c r="M359" s="179" t="str">
        <f>IF($C359="","",IF(_xlfn.XLOOKUP($B359,Event_and_Consequence!$CL:$CL,Event_and_Consequence!Z:Z,"",0,1)&lt;&gt;"",_xlfn.XLOOKUP($B359,Event_and_Consequence!$CL:$CL,Event_and_Consequence!Z:Z,"",0,1),""))</f>
        <v/>
      </c>
      <c r="N359" s="179" t="str">
        <f>IF($C359="","",IF(_xlfn.XLOOKUP($B359,Event_and_Consequence!$CL:$CL,Event_and_Consequence!AA:AA,"",0,1)&lt;&gt;"",_xlfn.XLOOKUP($B359,Event_and_Consequence!$CL:$CL,Event_and_Consequence!AA:AA,"",0,1),""))</f>
        <v/>
      </c>
      <c r="O359" s="179" t="str">
        <f>IF($C359="","",IF(_xlfn.XLOOKUP($B359,Event_and_Consequence!$CL:$CL,Event_and_Consequence!AB:AB,"",0,1)&lt;&gt;"",_xlfn.XLOOKUP($B359,Event_and_Consequence!$CL:$CL,Event_and_Consequence!AB:AB,"",0,1),""))</f>
        <v/>
      </c>
      <c r="P359" s="184"/>
      <c r="Q359" s="184"/>
      <c r="R359" s="179" t="str">
        <f>IF($C359="","",IF(_xlfn.XLOOKUP($B359,Event_and_Consequence!$CL:$CL,Event_and_Consequence!AC:AC,"",0,1)&lt;&gt;"",_xlfn.XLOOKUP($B359,Event_and_Consequence!$CL:$CL,Event_and_Consequence!AC:AC,"",0,1),""))</f>
        <v/>
      </c>
      <c r="S359" s="179" t="str">
        <f>IF($C359="","",IF(_xlfn.XLOOKUP($B359,Event_and_Consequence!$CL:$CL,Event_and_Consequence!AD:AD,"",0,1)&lt;&gt;"",_xlfn.XLOOKUP($B359,Event_and_Consequence!$CL:$CL,Event_and_Consequence!AD:AD,"",0,1),""))</f>
        <v/>
      </c>
      <c r="T359" s="179" t="str">
        <f>IF($C359="","",IF(_xlfn.XLOOKUP($B359,Event_and_Consequence!$CL:$CL,Event_and_Consequence!AE:AE,"",0,1)&lt;&gt;"",_xlfn.XLOOKUP($B359,Event_and_Consequence!$CL:$CL,Event_and_Consequence!AE:AE,"",0,1),""))</f>
        <v/>
      </c>
      <c r="U359" s="179" t="str">
        <f>IF($C359="","",IF(_xlfn.XLOOKUP($B359,Event_and_Consequence!$CL:$CL,Event_and_Consequence!AF:AF,"",0,1)&lt;&gt;"",_xlfn.XLOOKUP($B359,Event_and_Consequence!$CL:$CL,Event_and_Consequence!AF:AF,"",0,1),""))</f>
        <v/>
      </c>
      <c r="V359" s="184"/>
      <c r="W359" s="184"/>
      <c r="X359" s="179" t="str">
        <f>IF($C359="","",IF(_xlfn.XLOOKUP($B359,Event_and_Consequence!$CL:$CL,Event_and_Consequence!AG:AG,"",0,1)&lt;&gt;"",_xlfn.XLOOKUP($B359,Event_and_Consequence!$CL:$CL,Event_and_Consequence!AG:AG,"",0,1),""))</f>
        <v/>
      </c>
      <c r="Y359" s="179" t="str">
        <f>IF($C359="","",IF(_xlfn.XLOOKUP($B359,Event_and_Consequence!$CL:$CL,Event_and_Consequence!AH:AH,"",0,1)&lt;&gt;"",_xlfn.XLOOKUP($B359,Event_and_Consequence!$CL:$CL,Event_and_Consequence!AH:AH,"",0,1),""))</f>
        <v/>
      </c>
      <c r="Z359" s="179" t="str">
        <f>IF($C359="","",IF(_xlfn.XLOOKUP($B359,Event_and_Consequence!$CL:$CL,Event_and_Consequence!AI:AI,"",0,1)&lt;&gt;"",_xlfn.XLOOKUP($B359,Event_and_Consequence!$CL:$CL,Event_and_Consequence!AI:AI,"",0,1),""))</f>
        <v/>
      </c>
      <c r="AA359" s="179" t="str">
        <f>IF($C359="","",IF(_xlfn.XLOOKUP($B359,Event_and_Consequence!$CL:$CL,Event_and_Consequence!AJ:AJ,"",0,1)&lt;&gt;"",_xlfn.XLOOKUP($B359,Event_and_Consequence!$CL:$CL,Event_and_Consequence!AJ:AJ,"",0,1),""))</f>
        <v/>
      </c>
      <c r="AB359" s="184"/>
    </row>
    <row r="360" spans="1:28" s="176" customFormat="1" ht="12" x14ac:dyDescent="0.25">
      <c r="A360" s="188"/>
      <c r="B360" s="188">
        <v>358</v>
      </c>
      <c r="C360" s="178" t="str">
        <f>_xlfn.XLOOKUP($B360,Event_and_Consequence!$CL:$CL,Event_and_Consequence!B:B,"",0,1)</f>
        <v/>
      </c>
      <c r="D360" s="179" t="str">
        <f>IF($C360="","",_xlfn.XLOOKUP(C360,Facility_Information!B:B,Facility_Information!O:O,,0,1))</f>
        <v/>
      </c>
      <c r="E360" s="180" t="str">
        <f>IF($C360="","",_xlfn.XLOOKUP($B360,Event_and_Consequence!$CL:$CL,Event_and_Consequence!G:G,"",0,1))</f>
        <v/>
      </c>
      <c r="F360" s="181" t="str">
        <f>IF($C360="","",_xlfn.XLOOKUP($B360,Event_and_Consequence!$CL:$CL,Event_and_Consequence!H:H,"",0,1))</f>
        <v/>
      </c>
      <c r="G360" s="184"/>
      <c r="H360" s="184"/>
      <c r="I360" s="184"/>
      <c r="J360" s="179" t="str">
        <f>IF($C360="","",_xlfn.XLOOKUP($B360,Event_and_Consequence!$CL:$CL,Event_and_Consequence!I:I,"",0,1))</f>
        <v/>
      </c>
      <c r="K360" s="184"/>
      <c r="L360" s="179" t="str">
        <f>IF($C360="","",IF(_xlfn.XLOOKUP($B360,Event_and_Consequence!$CL:$CL,Event_and_Consequence!Y:Y,"",0,1)&lt;&gt;"",_xlfn.XLOOKUP($B360,Event_and_Consequence!$CL:$CL,Event_and_Consequence!Y:Y,"",0,1),""))</f>
        <v/>
      </c>
      <c r="M360" s="179" t="str">
        <f>IF($C360="","",IF(_xlfn.XLOOKUP($B360,Event_and_Consequence!$CL:$CL,Event_and_Consequence!Z:Z,"",0,1)&lt;&gt;"",_xlfn.XLOOKUP($B360,Event_and_Consequence!$CL:$CL,Event_and_Consequence!Z:Z,"",0,1),""))</f>
        <v/>
      </c>
      <c r="N360" s="179" t="str">
        <f>IF($C360="","",IF(_xlfn.XLOOKUP($B360,Event_and_Consequence!$CL:$CL,Event_and_Consequence!AA:AA,"",0,1)&lt;&gt;"",_xlfn.XLOOKUP($B360,Event_and_Consequence!$CL:$CL,Event_and_Consequence!AA:AA,"",0,1),""))</f>
        <v/>
      </c>
      <c r="O360" s="179" t="str">
        <f>IF($C360="","",IF(_xlfn.XLOOKUP($B360,Event_and_Consequence!$CL:$CL,Event_and_Consequence!AB:AB,"",0,1)&lt;&gt;"",_xlfn.XLOOKUP($B360,Event_and_Consequence!$CL:$CL,Event_and_Consequence!AB:AB,"",0,1),""))</f>
        <v/>
      </c>
      <c r="P360" s="184"/>
      <c r="Q360" s="184"/>
      <c r="R360" s="179" t="str">
        <f>IF($C360="","",IF(_xlfn.XLOOKUP($B360,Event_and_Consequence!$CL:$CL,Event_and_Consequence!AC:AC,"",0,1)&lt;&gt;"",_xlfn.XLOOKUP($B360,Event_and_Consequence!$CL:$CL,Event_and_Consequence!AC:AC,"",0,1),""))</f>
        <v/>
      </c>
      <c r="S360" s="179" t="str">
        <f>IF($C360="","",IF(_xlfn.XLOOKUP($B360,Event_and_Consequence!$CL:$CL,Event_and_Consequence!AD:AD,"",0,1)&lt;&gt;"",_xlfn.XLOOKUP($B360,Event_and_Consequence!$CL:$CL,Event_and_Consequence!AD:AD,"",0,1),""))</f>
        <v/>
      </c>
      <c r="T360" s="179" t="str">
        <f>IF($C360="","",IF(_xlfn.XLOOKUP($B360,Event_and_Consequence!$CL:$CL,Event_and_Consequence!AE:AE,"",0,1)&lt;&gt;"",_xlfn.XLOOKUP($B360,Event_and_Consequence!$CL:$CL,Event_and_Consequence!AE:AE,"",0,1),""))</f>
        <v/>
      </c>
      <c r="U360" s="179" t="str">
        <f>IF($C360="","",IF(_xlfn.XLOOKUP($B360,Event_and_Consequence!$CL:$CL,Event_and_Consequence!AF:AF,"",0,1)&lt;&gt;"",_xlfn.XLOOKUP($B360,Event_and_Consequence!$CL:$CL,Event_and_Consequence!AF:AF,"",0,1),""))</f>
        <v/>
      </c>
      <c r="V360" s="184"/>
      <c r="W360" s="184"/>
      <c r="X360" s="179" t="str">
        <f>IF($C360="","",IF(_xlfn.XLOOKUP($B360,Event_and_Consequence!$CL:$CL,Event_and_Consequence!AG:AG,"",0,1)&lt;&gt;"",_xlfn.XLOOKUP($B360,Event_and_Consequence!$CL:$CL,Event_and_Consequence!AG:AG,"",0,1),""))</f>
        <v/>
      </c>
      <c r="Y360" s="179" t="str">
        <f>IF($C360="","",IF(_xlfn.XLOOKUP($B360,Event_and_Consequence!$CL:$CL,Event_and_Consequence!AH:AH,"",0,1)&lt;&gt;"",_xlfn.XLOOKUP($B360,Event_and_Consequence!$CL:$CL,Event_and_Consequence!AH:AH,"",0,1),""))</f>
        <v/>
      </c>
      <c r="Z360" s="179" t="str">
        <f>IF($C360="","",IF(_xlfn.XLOOKUP($B360,Event_and_Consequence!$CL:$CL,Event_and_Consequence!AI:AI,"",0,1)&lt;&gt;"",_xlfn.XLOOKUP($B360,Event_and_Consequence!$CL:$CL,Event_and_Consequence!AI:AI,"",0,1),""))</f>
        <v/>
      </c>
      <c r="AA360" s="179" t="str">
        <f>IF($C360="","",IF(_xlfn.XLOOKUP($B360,Event_and_Consequence!$CL:$CL,Event_and_Consequence!AJ:AJ,"",0,1)&lt;&gt;"",_xlfn.XLOOKUP($B360,Event_and_Consequence!$CL:$CL,Event_and_Consequence!AJ:AJ,"",0,1),""))</f>
        <v/>
      </c>
      <c r="AB360" s="184"/>
    </row>
    <row r="361" spans="1:28" s="176" customFormat="1" ht="12" x14ac:dyDescent="0.25">
      <c r="A361" s="188"/>
      <c r="B361" s="188">
        <v>359</v>
      </c>
      <c r="C361" s="178" t="str">
        <f>_xlfn.XLOOKUP($B361,Event_and_Consequence!$CL:$CL,Event_and_Consequence!B:B,"",0,1)</f>
        <v/>
      </c>
      <c r="D361" s="179" t="str">
        <f>IF($C361="","",_xlfn.XLOOKUP(C361,Facility_Information!B:B,Facility_Information!O:O,,0,1))</f>
        <v/>
      </c>
      <c r="E361" s="180" t="str">
        <f>IF($C361="","",_xlfn.XLOOKUP($B361,Event_and_Consequence!$CL:$CL,Event_and_Consequence!G:G,"",0,1))</f>
        <v/>
      </c>
      <c r="F361" s="181" t="str">
        <f>IF($C361="","",_xlfn.XLOOKUP($B361,Event_and_Consequence!$CL:$CL,Event_and_Consequence!H:H,"",0,1))</f>
        <v/>
      </c>
      <c r="G361" s="184"/>
      <c r="H361" s="184"/>
      <c r="I361" s="184"/>
      <c r="J361" s="179" t="str">
        <f>IF($C361="","",_xlfn.XLOOKUP($B361,Event_and_Consequence!$CL:$CL,Event_and_Consequence!I:I,"",0,1))</f>
        <v/>
      </c>
      <c r="K361" s="184"/>
      <c r="L361" s="179" t="str">
        <f>IF($C361="","",IF(_xlfn.XLOOKUP($B361,Event_and_Consequence!$CL:$CL,Event_and_Consequence!Y:Y,"",0,1)&lt;&gt;"",_xlfn.XLOOKUP($B361,Event_and_Consequence!$CL:$CL,Event_and_Consequence!Y:Y,"",0,1),""))</f>
        <v/>
      </c>
      <c r="M361" s="179" t="str">
        <f>IF($C361="","",IF(_xlfn.XLOOKUP($B361,Event_and_Consequence!$CL:$CL,Event_and_Consequence!Z:Z,"",0,1)&lt;&gt;"",_xlfn.XLOOKUP($B361,Event_and_Consequence!$CL:$CL,Event_and_Consequence!Z:Z,"",0,1),""))</f>
        <v/>
      </c>
      <c r="N361" s="179" t="str">
        <f>IF($C361="","",IF(_xlfn.XLOOKUP($B361,Event_and_Consequence!$CL:$CL,Event_and_Consequence!AA:AA,"",0,1)&lt;&gt;"",_xlfn.XLOOKUP($B361,Event_and_Consequence!$CL:$CL,Event_and_Consequence!AA:AA,"",0,1),""))</f>
        <v/>
      </c>
      <c r="O361" s="179" t="str">
        <f>IF($C361="","",IF(_xlfn.XLOOKUP($B361,Event_and_Consequence!$CL:$CL,Event_and_Consequence!AB:AB,"",0,1)&lt;&gt;"",_xlfn.XLOOKUP($B361,Event_and_Consequence!$CL:$CL,Event_and_Consequence!AB:AB,"",0,1),""))</f>
        <v/>
      </c>
      <c r="P361" s="184"/>
      <c r="Q361" s="184"/>
      <c r="R361" s="179" t="str">
        <f>IF($C361="","",IF(_xlfn.XLOOKUP($B361,Event_and_Consequence!$CL:$CL,Event_and_Consequence!AC:AC,"",0,1)&lt;&gt;"",_xlfn.XLOOKUP($B361,Event_and_Consequence!$CL:$CL,Event_and_Consequence!AC:AC,"",0,1),""))</f>
        <v/>
      </c>
      <c r="S361" s="179" t="str">
        <f>IF($C361="","",IF(_xlfn.XLOOKUP($B361,Event_and_Consequence!$CL:$CL,Event_and_Consequence!AD:AD,"",0,1)&lt;&gt;"",_xlfn.XLOOKUP($B361,Event_and_Consequence!$CL:$CL,Event_and_Consequence!AD:AD,"",0,1),""))</f>
        <v/>
      </c>
      <c r="T361" s="179" t="str">
        <f>IF($C361="","",IF(_xlfn.XLOOKUP($B361,Event_and_Consequence!$CL:$CL,Event_and_Consequence!AE:AE,"",0,1)&lt;&gt;"",_xlfn.XLOOKUP($B361,Event_and_Consequence!$CL:$CL,Event_and_Consequence!AE:AE,"",0,1),""))</f>
        <v/>
      </c>
      <c r="U361" s="179" t="str">
        <f>IF($C361="","",IF(_xlfn.XLOOKUP($B361,Event_and_Consequence!$CL:$CL,Event_and_Consequence!AF:AF,"",0,1)&lt;&gt;"",_xlfn.XLOOKUP($B361,Event_and_Consequence!$CL:$CL,Event_and_Consequence!AF:AF,"",0,1),""))</f>
        <v/>
      </c>
      <c r="V361" s="184"/>
      <c r="W361" s="184"/>
      <c r="X361" s="179" t="str">
        <f>IF($C361="","",IF(_xlfn.XLOOKUP($B361,Event_and_Consequence!$CL:$CL,Event_and_Consequence!AG:AG,"",0,1)&lt;&gt;"",_xlfn.XLOOKUP($B361,Event_and_Consequence!$CL:$CL,Event_and_Consequence!AG:AG,"",0,1),""))</f>
        <v/>
      </c>
      <c r="Y361" s="179" t="str">
        <f>IF($C361="","",IF(_xlfn.XLOOKUP($B361,Event_and_Consequence!$CL:$CL,Event_and_Consequence!AH:AH,"",0,1)&lt;&gt;"",_xlfn.XLOOKUP($B361,Event_and_Consequence!$CL:$CL,Event_and_Consequence!AH:AH,"",0,1),""))</f>
        <v/>
      </c>
      <c r="Z361" s="179" t="str">
        <f>IF($C361="","",IF(_xlfn.XLOOKUP($B361,Event_and_Consequence!$CL:$CL,Event_and_Consequence!AI:AI,"",0,1)&lt;&gt;"",_xlfn.XLOOKUP($B361,Event_and_Consequence!$CL:$CL,Event_and_Consequence!AI:AI,"",0,1),""))</f>
        <v/>
      </c>
      <c r="AA361" s="179" t="str">
        <f>IF($C361="","",IF(_xlfn.XLOOKUP($B361,Event_and_Consequence!$CL:$CL,Event_and_Consequence!AJ:AJ,"",0,1)&lt;&gt;"",_xlfn.XLOOKUP($B361,Event_and_Consequence!$CL:$CL,Event_and_Consequence!AJ:AJ,"",0,1),""))</f>
        <v/>
      </c>
      <c r="AB361" s="184"/>
    </row>
    <row r="362" spans="1:28" s="176" customFormat="1" ht="12" x14ac:dyDescent="0.25">
      <c r="A362" s="188"/>
      <c r="B362" s="188">
        <v>360</v>
      </c>
      <c r="C362" s="178" t="str">
        <f>_xlfn.XLOOKUP($B362,Event_and_Consequence!$CL:$CL,Event_and_Consequence!B:B,"",0,1)</f>
        <v/>
      </c>
      <c r="D362" s="179" t="str">
        <f>IF($C362="","",_xlfn.XLOOKUP(C362,Facility_Information!B:B,Facility_Information!O:O,,0,1))</f>
        <v/>
      </c>
      <c r="E362" s="180" t="str">
        <f>IF($C362="","",_xlfn.XLOOKUP($B362,Event_and_Consequence!$CL:$CL,Event_and_Consequence!G:G,"",0,1))</f>
        <v/>
      </c>
      <c r="F362" s="181" t="str">
        <f>IF($C362="","",_xlfn.XLOOKUP($B362,Event_and_Consequence!$CL:$CL,Event_and_Consequence!H:H,"",0,1))</f>
        <v/>
      </c>
      <c r="G362" s="184"/>
      <c r="H362" s="184"/>
      <c r="I362" s="184"/>
      <c r="J362" s="179" t="str">
        <f>IF($C362="","",_xlfn.XLOOKUP($B362,Event_and_Consequence!$CL:$CL,Event_and_Consequence!I:I,"",0,1))</f>
        <v/>
      </c>
      <c r="K362" s="184"/>
      <c r="L362" s="179" t="str">
        <f>IF($C362="","",IF(_xlfn.XLOOKUP($B362,Event_and_Consequence!$CL:$CL,Event_and_Consequence!Y:Y,"",0,1)&lt;&gt;"",_xlfn.XLOOKUP($B362,Event_and_Consequence!$CL:$CL,Event_and_Consequence!Y:Y,"",0,1),""))</f>
        <v/>
      </c>
      <c r="M362" s="179" t="str">
        <f>IF($C362="","",IF(_xlfn.XLOOKUP($B362,Event_and_Consequence!$CL:$CL,Event_and_Consequence!Z:Z,"",0,1)&lt;&gt;"",_xlfn.XLOOKUP($B362,Event_and_Consequence!$CL:$CL,Event_and_Consequence!Z:Z,"",0,1),""))</f>
        <v/>
      </c>
      <c r="N362" s="179" t="str">
        <f>IF($C362="","",IF(_xlfn.XLOOKUP($B362,Event_and_Consequence!$CL:$CL,Event_and_Consequence!AA:AA,"",0,1)&lt;&gt;"",_xlfn.XLOOKUP($B362,Event_and_Consequence!$CL:$CL,Event_and_Consequence!AA:AA,"",0,1),""))</f>
        <v/>
      </c>
      <c r="O362" s="179" t="str">
        <f>IF($C362="","",IF(_xlfn.XLOOKUP($B362,Event_and_Consequence!$CL:$CL,Event_and_Consequence!AB:AB,"",0,1)&lt;&gt;"",_xlfn.XLOOKUP($B362,Event_and_Consequence!$CL:$CL,Event_and_Consequence!AB:AB,"",0,1),""))</f>
        <v/>
      </c>
      <c r="P362" s="184"/>
      <c r="Q362" s="184"/>
      <c r="R362" s="179" t="str">
        <f>IF($C362="","",IF(_xlfn.XLOOKUP($B362,Event_and_Consequence!$CL:$CL,Event_and_Consequence!AC:AC,"",0,1)&lt;&gt;"",_xlfn.XLOOKUP($B362,Event_and_Consequence!$CL:$CL,Event_and_Consequence!AC:AC,"",0,1),""))</f>
        <v/>
      </c>
      <c r="S362" s="179" t="str">
        <f>IF($C362="","",IF(_xlfn.XLOOKUP($B362,Event_and_Consequence!$CL:$CL,Event_and_Consequence!AD:AD,"",0,1)&lt;&gt;"",_xlfn.XLOOKUP($B362,Event_and_Consequence!$CL:$CL,Event_and_Consequence!AD:AD,"",0,1),""))</f>
        <v/>
      </c>
      <c r="T362" s="179" t="str">
        <f>IF($C362="","",IF(_xlfn.XLOOKUP($B362,Event_and_Consequence!$CL:$CL,Event_and_Consequence!AE:AE,"",0,1)&lt;&gt;"",_xlfn.XLOOKUP($B362,Event_and_Consequence!$CL:$CL,Event_and_Consequence!AE:AE,"",0,1),""))</f>
        <v/>
      </c>
      <c r="U362" s="179" t="str">
        <f>IF($C362="","",IF(_xlfn.XLOOKUP($B362,Event_and_Consequence!$CL:$CL,Event_and_Consequence!AF:AF,"",0,1)&lt;&gt;"",_xlfn.XLOOKUP($B362,Event_and_Consequence!$CL:$CL,Event_and_Consequence!AF:AF,"",0,1),""))</f>
        <v/>
      </c>
      <c r="V362" s="184"/>
      <c r="W362" s="184"/>
      <c r="X362" s="179" t="str">
        <f>IF($C362="","",IF(_xlfn.XLOOKUP($B362,Event_and_Consequence!$CL:$CL,Event_and_Consequence!AG:AG,"",0,1)&lt;&gt;"",_xlfn.XLOOKUP($B362,Event_and_Consequence!$CL:$CL,Event_and_Consequence!AG:AG,"",0,1),""))</f>
        <v/>
      </c>
      <c r="Y362" s="179" t="str">
        <f>IF($C362="","",IF(_xlfn.XLOOKUP($B362,Event_and_Consequence!$CL:$CL,Event_and_Consequence!AH:AH,"",0,1)&lt;&gt;"",_xlfn.XLOOKUP($B362,Event_and_Consequence!$CL:$CL,Event_and_Consequence!AH:AH,"",0,1),""))</f>
        <v/>
      </c>
      <c r="Z362" s="179" t="str">
        <f>IF($C362="","",IF(_xlfn.XLOOKUP($B362,Event_and_Consequence!$CL:$CL,Event_and_Consequence!AI:AI,"",0,1)&lt;&gt;"",_xlfn.XLOOKUP($B362,Event_and_Consequence!$CL:$CL,Event_and_Consequence!AI:AI,"",0,1),""))</f>
        <v/>
      </c>
      <c r="AA362" s="179" t="str">
        <f>IF($C362="","",IF(_xlfn.XLOOKUP($B362,Event_and_Consequence!$CL:$CL,Event_and_Consequence!AJ:AJ,"",0,1)&lt;&gt;"",_xlfn.XLOOKUP($B362,Event_and_Consequence!$CL:$CL,Event_and_Consequence!AJ:AJ,"",0,1),""))</f>
        <v/>
      </c>
      <c r="AB362" s="184"/>
    </row>
    <row r="363" spans="1:28" s="176" customFormat="1" ht="12" x14ac:dyDescent="0.25">
      <c r="A363" s="188"/>
      <c r="B363" s="188">
        <v>361</v>
      </c>
      <c r="C363" s="178" t="str">
        <f>_xlfn.XLOOKUP($B363,Event_and_Consequence!$CL:$CL,Event_and_Consequence!B:B,"",0,1)</f>
        <v/>
      </c>
      <c r="D363" s="179" t="str">
        <f>IF($C363="","",_xlfn.XLOOKUP(C363,Facility_Information!B:B,Facility_Information!O:O,,0,1))</f>
        <v/>
      </c>
      <c r="E363" s="180" t="str">
        <f>IF($C363="","",_xlfn.XLOOKUP($B363,Event_and_Consequence!$CL:$CL,Event_and_Consequence!G:G,"",0,1))</f>
        <v/>
      </c>
      <c r="F363" s="181" t="str">
        <f>IF($C363="","",_xlfn.XLOOKUP($B363,Event_and_Consequence!$CL:$CL,Event_and_Consequence!H:H,"",0,1))</f>
        <v/>
      </c>
      <c r="G363" s="184"/>
      <c r="H363" s="184"/>
      <c r="I363" s="184"/>
      <c r="J363" s="179" t="str">
        <f>IF($C363="","",_xlfn.XLOOKUP($B363,Event_and_Consequence!$CL:$CL,Event_and_Consequence!I:I,"",0,1))</f>
        <v/>
      </c>
      <c r="K363" s="184"/>
      <c r="L363" s="179" t="str">
        <f>IF($C363="","",IF(_xlfn.XLOOKUP($B363,Event_and_Consequence!$CL:$CL,Event_and_Consequence!Y:Y,"",0,1)&lt;&gt;"",_xlfn.XLOOKUP($B363,Event_and_Consequence!$CL:$CL,Event_and_Consequence!Y:Y,"",0,1),""))</f>
        <v/>
      </c>
      <c r="M363" s="179" t="str">
        <f>IF($C363="","",IF(_xlfn.XLOOKUP($B363,Event_and_Consequence!$CL:$CL,Event_and_Consequence!Z:Z,"",0,1)&lt;&gt;"",_xlfn.XLOOKUP($B363,Event_and_Consequence!$CL:$CL,Event_and_Consequence!Z:Z,"",0,1),""))</f>
        <v/>
      </c>
      <c r="N363" s="179" t="str">
        <f>IF($C363="","",IF(_xlfn.XLOOKUP($B363,Event_and_Consequence!$CL:$CL,Event_and_Consequence!AA:AA,"",0,1)&lt;&gt;"",_xlfn.XLOOKUP($B363,Event_and_Consequence!$CL:$CL,Event_and_Consequence!AA:AA,"",0,1),""))</f>
        <v/>
      </c>
      <c r="O363" s="179" t="str">
        <f>IF($C363="","",IF(_xlfn.XLOOKUP($B363,Event_and_Consequence!$CL:$CL,Event_and_Consequence!AB:AB,"",0,1)&lt;&gt;"",_xlfn.XLOOKUP($B363,Event_and_Consequence!$CL:$CL,Event_and_Consequence!AB:AB,"",0,1),""))</f>
        <v/>
      </c>
      <c r="P363" s="184"/>
      <c r="Q363" s="184"/>
      <c r="R363" s="179" t="str">
        <f>IF($C363="","",IF(_xlfn.XLOOKUP($B363,Event_and_Consequence!$CL:$CL,Event_and_Consequence!AC:AC,"",0,1)&lt;&gt;"",_xlfn.XLOOKUP($B363,Event_and_Consequence!$CL:$CL,Event_and_Consequence!AC:AC,"",0,1),""))</f>
        <v/>
      </c>
      <c r="S363" s="179" t="str">
        <f>IF($C363="","",IF(_xlfn.XLOOKUP($B363,Event_and_Consequence!$CL:$CL,Event_and_Consequence!AD:AD,"",0,1)&lt;&gt;"",_xlfn.XLOOKUP($B363,Event_and_Consequence!$CL:$CL,Event_and_Consequence!AD:AD,"",0,1),""))</f>
        <v/>
      </c>
      <c r="T363" s="179" t="str">
        <f>IF($C363="","",IF(_xlfn.XLOOKUP($B363,Event_and_Consequence!$CL:$CL,Event_and_Consequence!AE:AE,"",0,1)&lt;&gt;"",_xlfn.XLOOKUP($B363,Event_and_Consequence!$CL:$CL,Event_and_Consequence!AE:AE,"",0,1),""))</f>
        <v/>
      </c>
      <c r="U363" s="179" t="str">
        <f>IF($C363="","",IF(_xlfn.XLOOKUP($B363,Event_and_Consequence!$CL:$CL,Event_and_Consequence!AF:AF,"",0,1)&lt;&gt;"",_xlfn.XLOOKUP($B363,Event_and_Consequence!$CL:$CL,Event_and_Consequence!AF:AF,"",0,1),""))</f>
        <v/>
      </c>
      <c r="V363" s="184"/>
      <c r="W363" s="184"/>
      <c r="X363" s="179" t="str">
        <f>IF($C363="","",IF(_xlfn.XLOOKUP($B363,Event_and_Consequence!$CL:$CL,Event_and_Consequence!AG:AG,"",0,1)&lt;&gt;"",_xlfn.XLOOKUP($B363,Event_and_Consequence!$CL:$CL,Event_and_Consequence!AG:AG,"",0,1),""))</f>
        <v/>
      </c>
      <c r="Y363" s="179" t="str">
        <f>IF($C363="","",IF(_xlfn.XLOOKUP($B363,Event_and_Consequence!$CL:$CL,Event_and_Consequence!AH:AH,"",0,1)&lt;&gt;"",_xlfn.XLOOKUP($B363,Event_and_Consequence!$CL:$CL,Event_and_Consequence!AH:AH,"",0,1),""))</f>
        <v/>
      </c>
      <c r="Z363" s="179" t="str">
        <f>IF($C363="","",IF(_xlfn.XLOOKUP($B363,Event_and_Consequence!$CL:$CL,Event_and_Consequence!AI:AI,"",0,1)&lt;&gt;"",_xlfn.XLOOKUP($B363,Event_and_Consequence!$CL:$CL,Event_and_Consequence!AI:AI,"",0,1),""))</f>
        <v/>
      </c>
      <c r="AA363" s="179" t="str">
        <f>IF($C363="","",IF(_xlfn.XLOOKUP($B363,Event_and_Consequence!$CL:$CL,Event_and_Consequence!AJ:AJ,"",0,1)&lt;&gt;"",_xlfn.XLOOKUP($B363,Event_and_Consequence!$CL:$CL,Event_and_Consequence!AJ:AJ,"",0,1),""))</f>
        <v/>
      </c>
      <c r="AB363" s="184"/>
    </row>
    <row r="364" spans="1:28" s="176" customFormat="1" ht="12" x14ac:dyDescent="0.25">
      <c r="A364" s="188"/>
      <c r="B364" s="188">
        <v>362</v>
      </c>
      <c r="C364" s="178" t="str">
        <f>_xlfn.XLOOKUP($B364,Event_and_Consequence!$CL:$CL,Event_and_Consequence!B:B,"",0,1)</f>
        <v/>
      </c>
      <c r="D364" s="179" t="str">
        <f>IF($C364="","",_xlfn.XLOOKUP(C364,Facility_Information!B:B,Facility_Information!O:O,,0,1))</f>
        <v/>
      </c>
      <c r="E364" s="180" t="str">
        <f>IF($C364="","",_xlfn.XLOOKUP($B364,Event_and_Consequence!$CL:$CL,Event_and_Consequence!G:G,"",0,1))</f>
        <v/>
      </c>
      <c r="F364" s="181" t="str">
        <f>IF($C364="","",_xlfn.XLOOKUP($B364,Event_and_Consequence!$CL:$CL,Event_and_Consequence!H:H,"",0,1))</f>
        <v/>
      </c>
      <c r="G364" s="184"/>
      <c r="H364" s="184"/>
      <c r="I364" s="184"/>
      <c r="J364" s="179" t="str">
        <f>IF($C364="","",_xlfn.XLOOKUP($B364,Event_and_Consequence!$CL:$CL,Event_and_Consequence!I:I,"",0,1))</f>
        <v/>
      </c>
      <c r="K364" s="184"/>
      <c r="L364" s="179" t="str">
        <f>IF($C364="","",IF(_xlfn.XLOOKUP($B364,Event_and_Consequence!$CL:$CL,Event_and_Consequence!Y:Y,"",0,1)&lt;&gt;"",_xlfn.XLOOKUP($B364,Event_and_Consequence!$CL:$CL,Event_and_Consequence!Y:Y,"",0,1),""))</f>
        <v/>
      </c>
      <c r="M364" s="179" t="str">
        <f>IF($C364="","",IF(_xlfn.XLOOKUP($B364,Event_and_Consequence!$CL:$CL,Event_and_Consequence!Z:Z,"",0,1)&lt;&gt;"",_xlfn.XLOOKUP($B364,Event_and_Consequence!$CL:$CL,Event_and_Consequence!Z:Z,"",0,1),""))</f>
        <v/>
      </c>
      <c r="N364" s="179" t="str">
        <f>IF($C364="","",IF(_xlfn.XLOOKUP($B364,Event_and_Consequence!$CL:$CL,Event_and_Consequence!AA:AA,"",0,1)&lt;&gt;"",_xlfn.XLOOKUP($B364,Event_and_Consequence!$CL:$CL,Event_and_Consequence!AA:AA,"",0,1),""))</f>
        <v/>
      </c>
      <c r="O364" s="179" t="str">
        <f>IF($C364="","",IF(_xlfn.XLOOKUP($B364,Event_and_Consequence!$CL:$CL,Event_and_Consequence!AB:AB,"",0,1)&lt;&gt;"",_xlfn.XLOOKUP($B364,Event_and_Consequence!$CL:$CL,Event_and_Consequence!AB:AB,"",0,1),""))</f>
        <v/>
      </c>
      <c r="P364" s="184"/>
      <c r="Q364" s="184"/>
      <c r="R364" s="179" t="str">
        <f>IF($C364="","",IF(_xlfn.XLOOKUP($B364,Event_and_Consequence!$CL:$CL,Event_and_Consequence!AC:AC,"",0,1)&lt;&gt;"",_xlfn.XLOOKUP($B364,Event_and_Consequence!$CL:$CL,Event_and_Consequence!AC:AC,"",0,1),""))</f>
        <v/>
      </c>
      <c r="S364" s="179" t="str">
        <f>IF($C364="","",IF(_xlfn.XLOOKUP($B364,Event_and_Consequence!$CL:$CL,Event_and_Consequence!AD:AD,"",0,1)&lt;&gt;"",_xlfn.XLOOKUP($B364,Event_and_Consequence!$CL:$CL,Event_and_Consequence!AD:AD,"",0,1),""))</f>
        <v/>
      </c>
      <c r="T364" s="179" t="str">
        <f>IF($C364="","",IF(_xlfn.XLOOKUP($B364,Event_and_Consequence!$CL:$CL,Event_and_Consequence!AE:AE,"",0,1)&lt;&gt;"",_xlfn.XLOOKUP($B364,Event_and_Consequence!$CL:$CL,Event_and_Consequence!AE:AE,"",0,1),""))</f>
        <v/>
      </c>
      <c r="U364" s="179" t="str">
        <f>IF($C364="","",IF(_xlfn.XLOOKUP($B364,Event_and_Consequence!$CL:$CL,Event_and_Consequence!AF:AF,"",0,1)&lt;&gt;"",_xlfn.XLOOKUP($B364,Event_and_Consequence!$CL:$CL,Event_and_Consequence!AF:AF,"",0,1),""))</f>
        <v/>
      </c>
      <c r="V364" s="184"/>
      <c r="W364" s="184"/>
      <c r="X364" s="179" t="str">
        <f>IF($C364="","",IF(_xlfn.XLOOKUP($B364,Event_and_Consequence!$CL:$CL,Event_and_Consequence!AG:AG,"",0,1)&lt;&gt;"",_xlfn.XLOOKUP($B364,Event_and_Consequence!$CL:$CL,Event_and_Consequence!AG:AG,"",0,1),""))</f>
        <v/>
      </c>
      <c r="Y364" s="179" t="str">
        <f>IF($C364="","",IF(_xlfn.XLOOKUP($B364,Event_and_Consequence!$CL:$CL,Event_and_Consequence!AH:AH,"",0,1)&lt;&gt;"",_xlfn.XLOOKUP($B364,Event_and_Consequence!$CL:$CL,Event_and_Consequence!AH:AH,"",0,1),""))</f>
        <v/>
      </c>
      <c r="Z364" s="179" t="str">
        <f>IF($C364="","",IF(_xlfn.XLOOKUP($B364,Event_and_Consequence!$CL:$CL,Event_and_Consequence!AI:AI,"",0,1)&lt;&gt;"",_xlfn.XLOOKUP($B364,Event_and_Consequence!$CL:$CL,Event_and_Consequence!AI:AI,"",0,1),""))</f>
        <v/>
      </c>
      <c r="AA364" s="179" t="str">
        <f>IF($C364="","",IF(_xlfn.XLOOKUP($B364,Event_and_Consequence!$CL:$CL,Event_and_Consequence!AJ:AJ,"",0,1)&lt;&gt;"",_xlfn.XLOOKUP($B364,Event_and_Consequence!$CL:$CL,Event_and_Consequence!AJ:AJ,"",0,1),""))</f>
        <v/>
      </c>
      <c r="AB364" s="184"/>
    </row>
    <row r="365" spans="1:28" s="176" customFormat="1" ht="12" x14ac:dyDescent="0.25">
      <c r="A365" s="188"/>
      <c r="B365" s="188">
        <v>363</v>
      </c>
      <c r="C365" s="178" t="str">
        <f>_xlfn.XLOOKUP($B365,Event_and_Consequence!$CL:$CL,Event_and_Consequence!B:B,"",0,1)</f>
        <v/>
      </c>
      <c r="D365" s="179" t="str">
        <f>IF($C365="","",_xlfn.XLOOKUP(C365,Facility_Information!B:B,Facility_Information!O:O,,0,1))</f>
        <v/>
      </c>
      <c r="E365" s="180" t="str">
        <f>IF($C365="","",_xlfn.XLOOKUP($B365,Event_and_Consequence!$CL:$CL,Event_and_Consequence!G:G,"",0,1))</f>
        <v/>
      </c>
      <c r="F365" s="181" t="str">
        <f>IF($C365="","",_xlfn.XLOOKUP($B365,Event_and_Consequence!$CL:$CL,Event_and_Consequence!H:H,"",0,1))</f>
        <v/>
      </c>
      <c r="G365" s="184"/>
      <c r="H365" s="184"/>
      <c r="I365" s="184"/>
      <c r="J365" s="179" t="str">
        <f>IF($C365="","",_xlfn.XLOOKUP($B365,Event_and_Consequence!$CL:$CL,Event_and_Consequence!I:I,"",0,1))</f>
        <v/>
      </c>
      <c r="K365" s="184"/>
      <c r="L365" s="179" t="str">
        <f>IF($C365="","",IF(_xlfn.XLOOKUP($B365,Event_and_Consequence!$CL:$CL,Event_and_Consequence!Y:Y,"",0,1)&lt;&gt;"",_xlfn.XLOOKUP($B365,Event_and_Consequence!$CL:$CL,Event_and_Consequence!Y:Y,"",0,1),""))</f>
        <v/>
      </c>
      <c r="M365" s="179" t="str">
        <f>IF($C365="","",IF(_xlfn.XLOOKUP($B365,Event_and_Consequence!$CL:$CL,Event_and_Consequence!Z:Z,"",0,1)&lt;&gt;"",_xlfn.XLOOKUP($B365,Event_and_Consequence!$CL:$CL,Event_and_Consequence!Z:Z,"",0,1),""))</f>
        <v/>
      </c>
      <c r="N365" s="179" t="str">
        <f>IF($C365="","",IF(_xlfn.XLOOKUP($B365,Event_and_Consequence!$CL:$CL,Event_and_Consequence!AA:AA,"",0,1)&lt;&gt;"",_xlfn.XLOOKUP($B365,Event_and_Consequence!$CL:$CL,Event_and_Consequence!AA:AA,"",0,1),""))</f>
        <v/>
      </c>
      <c r="O365" s="179" t="str">
        <f>IF($C365="","",IF(_xlfn.XLOOKUP($B365,Event_and_Consequence!$CL:$CL,Event_and_Consequence!AB:AB,"",0,1)&lt;&gt;"",_xlfn.XLOOKUP($B365,Event_and_Consequence!$CL:$CL,Event_and_Consequence!AB:AB,"",0,1),""))</f>
        <v/>
      </c>
      <c r="P365" s="184"/>
      <c r="Q365" s="184"/>
      <c r="R365" s="179" t="str">
        <f>IF($C365="","",IF(_xlfn.XLOOKUP($B365,Event_and_Consequence!$CL:$CL,Event_and_Consequence!AC:AC,"",0,1)&lt;&gt;"",_xlfn.XLOOKUP($B365,Event_and_Consequence!$CL:$CL,Event_and_Consequence!AC:AC,"",0,1),""))</f>
        <v/>
      </c>
      <c r="S365" s="179" t="str">
        <f>IF($C365="","",IF(_xlfn.XLOOKUP($B365,Event_and_Consequence!$CL:$CL,Event_and_Consequence!AD:AD,"",0,1)&lt;&gt;"",_xlfn.XLOOKUP($B365,Event_and_Consequence!$CL:$CL,Event_and_Consequence!AD:AD,"",0,1),""))</f>
        <v/>
      </c>
      <c r="T365" s="179" t="str">
        <f>IF($C365="","",IF(_xlfn.XLOOKUP($B365,Event_and_Consequence!$CL:$CL,Event_and_Consequence!AE:AE,"",0,1)&lt;&gt;"",_xlfn.XLOOKUP($B365,Event_and_Consequence!$CL:$CL,Event_and_Consequence!AE:AE,"",0,1),""))</f>
        <v/>
      </c>
      <c r="U365" s="179" t="str">
        <f>IF($C365="","",IF(_xlfn.XLOOKUP($B365,Event_and_Consequence!$CL:$CL,Event_and_Consequence!AF:AF,"",0,1)&lt;&gt;"",_xlfn.XLOOKUP($B365,Event_and_Consequence!$CL:$CL,Event_and_Consequence!AF:AF,"",0,1),""))</f>
        <v/>
      </c>
      <c r="V365" s="184"/>
      <c r="W365" s="184"/>
      <c r="X365" s="179" t="str">
        <f>IF($C365="","",IF(_xlfn.XLOOKUP($B365,Event_and_Consequence!$CL:$CL,Event_and_Consequence!AG:AG,"",0,1)&lt;&gt;"",_xlfn.XLOOKUP($B365,Event_and_Consequence!$CL:$CL,Event_and_Consequence!AG:AG,"",0,1),""))</f>
        <v/>
      </c>
      <c r="Y365" s="179" t="str">
        <f>IF($C365="","",IF(_xlfn.XLOOKUP($B365,Event_and_Consequence!$CL:$CL,Event_and_Consequence!AH:AH,"",0,1)&lt;&gt;"",_xlfn.XLOOKUP($B365,Event_and_Consequence!$CL:$CL,Event_and_Consequence!AH:AH,"",0,1),""))</f>
        <v/>
      </c>
      <c r="Z365" s="179" t="str">
        <f>IF($C365="","",IF(_xlfn.XLOOKUP($B365,Event_and_Consequence!$CL:$CL,Event_and_Consequence!AI:AI,"",0,1)&lt;&gt;"",_xlfn.XLOOKUP($B365,Event_and_Consequence!$CL:$CL,Event_and_Consequence!AI:AI,"",0,1),""))</f>
        <v/>
      </c>
      <c r="AA365" s="179" t="str">
        <f>IF($C365="","",IF(_xlfn.XLOOKUP($B365,Event_and_Consequence!$CL:$CL,Event_and_Consequence!AJ:AJ,"",0,1)&lt;&gt;"",_xlfn.XLOOKUP($B365,Event_and_Consequence!$CL:$CL,Event_and_Consequence!AJ:AJ,"",0,1),""))</f>
        <v/>
      </c>
      <c r="AB365" s="184"/>
    </row>
    <row r="366" spans="1:28" s="176" customFormat="1" ht="12" x14ac:dyDescent="0.25">
      <c r="A366" s="188"/>
      <c r="B366" s="188">
        <v>364</v>
      </c>
      <c r="C366" s="178" t="str">
        <f>_xlfn.XLOOKUP($B366,Event_and_Consequence!$CL:$CL,Event_and_Consequence!B:B,"",0,1)</f>
        <v/>
      </c>
      <c r="D366" s="179" t="str">
        <f>IF($C366="","",_xlfn.XLOOKUP(C366,Facility_Information!B:B,Facility_Information!O:O,,0,1))</f>
        <v/>
      </c>
      <c r="E366" s="180" t="str">
        <f>IF($C366="","",_xlfn.XLOOKUP($B366,Event_and_Consequence!$CL:$CL,Event_and_Consequence!G:G,"",0,1))</f>
        <v/>
      </c>
      <c r="F366" s="181" t="str">
        <f>IF($C366="","",_xlfn.XLOOKUP($B366,Event_and_Consequence!$CL:$CL,Event_and_Consequence!H:H,"",0,1))</f>
        <v/>
      </c>
      <c r="G366" s="184"/>
      <c r="H366" s="184"/>
      <c r="I366" s="184"/>
      <c r="J366" s="179" t="str">
        <f>IF($C366="","",_xlfn.XLOOKUP($B366,Event_and_Consequence!$CL:$CL,Event_and_Consequence!I:I,"",0,1))</f>
        <v/>
      </c>
      <c r="K366" s="184"/>
      <c r="L366" s="179" t="str">
        <f>IF($C366="","",IF(_xlfn.XLOOKUP($B366,Event_and_Consequence!$CL:$CL,Event_and_Consequence!Y:Y,"",0,1)&lt;&gt;"",_xlfn.XLOOKUP($B366,Event_and_Consequence!$CL:$CL,Event_and_Consequence!Y:Y,"",0,1),""))</f>
        <v/>
      </c>
      <c r="M366" s="179" t="str">
        <f>IF($C366="","",IF(_xlfn.XLOOKUP($B366,Event_and_Consequence!$CL:$CL,Event_and_Consequence!Z:Z,"",0,1)&lt;&gt;"",_xlfn.XLOOKUP($B366,Event_and_Consequence!$CL:$CL,Event_and_Consequence!Z:Z,"",0,1),""))</f>
        <v/>
      </c>
      <c r="N366" s="179" t="str">
        <f>IF($C366="","",IF(_xlfn.XLOOKUP($B366,Event_and_Consequence!$CL:$CL,Event_and_Consequence!AA:AA,"",0,1)&lt;&gt;"",_xlfn.XLOOKUP($B366,Event_and_Consequence!$CL:$CL,Event_and_Consequence!AA:AA,"",0,1),""))</f>
        <v/>
      </c>
      <c r="O366" s="179" t="str">
        <f>IF($C366="","",IF(_xlfn.XLOOKUP($B366,Event_and_Consequence!$CL:$CL,Event_and_Consequence!AB:AB,"",0,1)&lt;&gt;"",_xlfn.XLOOKUP($B366,Event_and_Consequence!$CL:$CL,Event_and_Consequence!AB:AB,"",0,1),""))</f>
        <v/>
      </c>
      <c r="P366" s="184"/>
      <c r="Q366" s="184"/>
      <c r="R366" s="179" t="str">
        <f>IF($C366="","",IF(_xlfn.XLOOKUP($B366,Event_and_Consequence!$CL:$CL,Event_and_Consequence!AC:AC,"",0,1)&lt;&gt;"",_xlfn.XLOOKUP($B366,Event_and_Consequence!$CL:$CL,Event_and_Consequence!AC:AC,"",0,1),""))</f>
        <v/>
      </c>
      <c r="S366" s="179" t="str">
        <f>IF($C366="","",IF(_xlfn.XLOOKUP($B366,Event_and_Consequence!$CL:$CL,Event_and_Consequence!AD:AD,"",0,1)&lt;&gt;"",_xlfn.XLOOKUP($B366,Event_and_Consequence!$CL:$CL,Event_and_Consequence!AD:AD,"",0,1),""))</f>
        <v/>
      </c>
      <c r="T366" s="179" t="str">
        <f>IF($C366="","",IF(_xlfn.XLOOKUP($B366,Event_and_Consequence!$CL:$CL,Event_and_Consequence!AE:AE,"",0,1)&lt;&gt;"",_xlfn.XLOOKUP($B366,Event_and_Consequence!$CL:$CL,Event_and_Consequence!AE:AE,"",0,1),""))</f>
        <v/>
      </c>
      <c r="U366" s="179" t="str">
        <f>IF($C366="","",IF(_xlfn.XLOOKUP($B366,Event_and_Consequence!$CL:$CL,Event_and_Consequence!AF:AF,"",0,1)&lt;&gt;"",_xlfn.XLOOKUP($B366,Event_and_Consequence!$CL:$CL,Event_and_Consequence!AF:AF,"",0,1),""))</f>
        <v/>
      </c>
      <c r="V366" s="184"/>
      <c r="W366" s="184"/>
      <c r="X366" s="179" t="str">
        <f>IF($C366="","",IF(_xlfn.XLOOKUP($B366,Event_and_Consequence!$CL:$CL,Event_and_Consequence!AG:AG,"",0,1)&lt;&gt;"",_xlfn.XLOOKUP($B366,Event_and_Consequence!$CL:$CL,Event_and_Consequence!AG:AG,"",0,1),""))</f>
        <v/>
      </c>
      <c r="Y366" s="179" t="str">
        <f>IF($C366="","",IF(_xlfn.XLOOKUP($B366,Event_and_Consequence!$CL:$CL,Event_and_Consequence!AH:AH,"",0,1)&lt;&gt;"",_xlfn.XLOOKUP($B366,Event_and_Consequence!$CL:$CL,Event_and_Consequence!AH:AH,"",0,1),""))</f>
        <v/>
      </c>
      <c r="Z366" s="179" t="str">
        <f>IF($C366="","",IF(_xlfn.XLOOKUP($B366,Event_and_Consequence!$CL:$CL,Event_and_Consequence!AI:AI,"",0,1)&lt;&gt;"",_xlfn.XLOOKUP($B366,Event_and_Consequence!$CL:$CL,Event_and_Consequence!AI:AI,"",0,1),""))</f>
        <v/>
      </c>
      <c r="AA366" s="179" t="str">
        <f>IF($C366="","",IF(_xlfn.XLOOKUP($B366,Event_and_Consequence!$CL:$CL,Event_and_Consequence!AJ:AJ,"",0,1)&lt;&gt;"",_xlfn.XLOOKUP($B366,Event_and_Consequence!$CL:$CL,Event_and_Consequence!AJ:AJ,"",0,1),""))</f>
        <v/>
      </c>
      <c r="AB366" s="184"/>
    </row>
    <row r="367" spans="1:28" s="176" customFormat="1" ht="12" x14ac:dyDescent="0.25">
      <c r="A367" s="188"/>
      <c r="B367" s="188">
        <v>365</v>
      </c>
      <c r="C367" s="178" t="str">
        <f>_xlfn.XLOOKUP($B367,Event_and_Consequence!$CL:$CL,Event_and_Consequence!B:B,"",0,1)</f>
        <v/>
      </c>
      <c r="D367" s="179" t="str">
        <f>IF($C367="","",_xlfn.XLOOKUP(C367,Facility_Information!B:B,Facility_Information!O:O,,0,1))</f>
        <v/>
      </c>
      <c r="E367" s="180" t="str">
        <f>IF($C367="","",_xlfn.XLOOKUP($B367,Event_and_Consequence!$CL:$CL,Event_and_Consequence!G:G,"",0,1))</f>
        <v/>
      </c>
      <c r="F367" s="181" t="str">
        <f>IF($C367="","",_xlfn.XLOOKUP($B367,Event_and_Consequence!$CL:$CL,Event_and_Consequence!H:H,"",0,1))</f>
        <v/>
      </c>
      <c r="G367" s="184"/>
      <c r="H367" s="184"/>
      <c r="I367" s="184"/>
      <c r="J367" s="179" t="str">
        <f>IF($C367="","",_xlfn.XLOOKUP($B367,Event_and_Consequence!$CL:$CL,Event_and_Consequence!I:I,"",0,1))</f>
        <v/>
      </c>
      <c r="K367" s="184"/>
      <c r="L367" s="179" t="str">
        <f>IF($C367="","",IF(_xlfn.XLOOKUP($B367,Event_and_Consequence!$CL:$CL,Event_and_Consequence!Y:Y,"",0,1)&lt;&gt;"",_xlfn.XLOOKUP($B367,Event_and_Consequence!$CL:$CL,Event_and_Consequence!Y:Y,"",0,1),""))</f>
        <v/>
      </c>
      <c r="M367" s="179" t="str">
        <f>IF($C367="","",IF(_xlfn.XLOOKUP($B367,Event_and_Consequence!$CL:$CL,Event_and_Consequence!Z:Z,"",0,1)&lt;&gt;"",_xlfn.XLOOKUP($B367,Event_and_Consequence!$CL:$CL,Event_and_Consequence!Z:Z,"",0,1),""))</f>
        <v/>
      </c>
      <c r="N367" s="179" t="str">
        <f>IF($C367="","",IF(_xlfn.XLOOKUP($B367,Event_and_Consequence!$CL:$CL,Event_and_Consequence!AA:AA,"",0,1)&lt;&gt;"",_xlfn.XLOOKUP($B367,Event_and_Consequence!$CL:$CL,Event_and_Consequence!AA:AA,"",0,1),""))</f>
        <v/>
      </c>
      <c r="O367" s="179" t="str">
        <f>IF($C367="","",IF(_xlfn.XLOOKUP($B367,Event_and_Consequence!$CL:$CL,Event_and_Consequence!AB:AB,"",0,1)&lt;&gt;"",_xlfn.XLOOKUP($B367,Event_and_Consequence!$CL:$CL,Event_and_Consequence!AB:AB,"",0,1),""))</f>
        <v/>
      </c>
      <c r="P367" s="184"/>
      <c r="Q367" s="184"/>
      <c r="R367" s="179" t="str">
        <f>IF($C367="","",IF(_xlfn.XLOOKUP($B367,Event_and_Consequence!$CL:$CL,Event_and_Consequence!AC:AC,"",0,1)&lt;&gt;"",_xlfn.XLOOKUP($B367,Event_and_Consequence!$CL:$CL,Event_and_Consequence!AC:AC,"",0,1),""))</f>
        <v/>
      </c>
      <c r="S367" s="179" t="str">
        <f>IF($C367="","",IF(_xlfn.XLOOKUP($B367,Event_and_Consequence!$CL:$CL,Event_and_Consequence!AD:AD,"",0,1)&lt;&gt;"",_xlfn.XLOOKUP($B367,Event_and_Consequence!$CL:$CL,Event_and_Consequence!AD:AD,"",0,1),""))</f>
        <v/>
      </c>
      <c r="T367" s="179" t="str">
        <f>IF($C367="","",IF(_xlfn.XLOOKUP($B367,Event_and_Consequence!$CL:$CL,Event_and_Consequence!AE:AE,"",0,1)&lt;&gt;"",_xlfn.XLOOKUP($B367,Event_and_Consequence!$CL:$CL,Event_and_Consequence!AE:AE,"",0,1),""))</f>
        <v/>
      </c>
      <c r="U367" s="179" t="str">
        <f>IF($C367="","",IF(_xlfn.XLOOKUP($B367,Event_and_Consequence!$CL:$CL,Event_and_Consequence!AF:AF,"",0,1)&lt;&gt;"",_xlfn.XLOOKUP($B367,Event_and_Consequence!$CL:$CL,Event_and_Consequence!AF:AF,"",0,1),""))</f>
        <v/>
      </c>
      <c r="V367" s="184"/>
      <c r="W367" s="184"/>
      <c r="X367" s="179" t="str">
        <f>IF($C367="","",IF(_xlfn.XLOOKUP($B367,Event_and_Consequence!$CL:$CL,Event_and_Consequence!AG:AG,"",0,1)&lt;&gt;"",_xlfn.XLOOKUP($B367,Event_and_Consequence!$CL:$CL,Event_and_Consequence!AG:AG,"",0,1),""))</f>
        <v/>
      </c>
      <c r="Y367" s="179" t="str">
        <f>IF($C367="","",IF(_xlfn.XLOOKUP($B367,Event_and_Consequence!$CL:$CL,Event_and_Consequence!AH:AH,"",0,1)&lt;&gt;"",_xlfn.XLOOKUP($B367,Event_and_Consequence!$CL:$CL,Event_and_Consequence!AH:AH,"",0,1),""))</f>
        <v/>
      </c>
      <c r="Z367" s="179" t="str">
        <f>IF($C367="","",IF(_xlfn.XLOOKUP($B367,Event_and_Consequence!$CL:$CL,Event_and_Consequence!AI:AI,"",0,1)&lt;&gt;"",_xlfn.XLOOKUP($B367,Event_and_Consequence!$CL:$CL,Event_and_Consequence!AI:AI,"",0,1),""))</f>
        <v/>
      </c>
      <c r="AA367" s="179" t="str">
        <f>IF($C367="","",IF(_xlfn.XLOOKUP($B367,Event_and_Consequence!$CL:$CL,Event_and_Consequence!AJ:AJ,"",0,1)&lt;&gt;"",_xlfn.XLOOKUP($B367,Event_and_Consequence!$CL:$CL,Event_and_Consequence!AJ:AJ,"",0,1),""))</f>
        <v/>
      </c>
      <c r="AB367" s="184"/>
    </row>
    <row r="368" spans="1:28" s="176" customFormat="1" ht="12" x14ac:dyDescent="0.25">
      <c r="A368" s="188"/>
      <c r="B368" s="188">
        <v>366</v>
      </c>
      <c r="C368" s="178" t="str">
        <f>_xlfn.XLOOKUP($B368,Event_and_Consequence!$CL:$CL,Event_and_Consequence!B:B,"",0,1)</f>
        <v/>
      </c>
      <c r="D368" s="179" t="str">
        <f>IF($C368="","",_xlfn.XLOOKUP(C368,Facility_Information!B:B,Facility_Information!O:O,,0,1))</f>
        <v/>
      </c>
      <c r="E368" s="180" t="str">
        <f>IF($C368="","",_xlfn.XLOOKUP($B368,Event_and_Consequence!$CL:$CL,Event_and_Consequence!G:G,"",0,1))</f>
        <v/>
      </c>
      <c r="F368" s="181" t="str">
        <f>IF($C368="","",_xlfn.XLOOKUP($B368,Event_and_Consequence!$CL:$CL,Event_and_Consequence!H:H,"",0,1))</f>
        <v/>
      </c>
      <c r="G368" s="184"/>
      <c r="H368" s="184"/>
      <c r="I368" s="184"/>
      <c r="J368" s="179" t="str">
        <f>IF($C368="","",_xlfn.XLOOKUP($B368,Event_and_Consequence!$CL:$CL,Event_and_Consequence!I:I,"",0,1))</f>
        <v/>
      </c>
      <c r="K368" s="184"/>
      <c r="L368" s="179" t="str">
        <f>IF($C368="","",IF(_xlfn.XLOOKUP($B368,Event_and_Consequence!$CL:$CL,Event_and_Consequence!Y:Y,"",0,1)&lt;&gt;"",_xlfn.XLOOKUP($B368,Event_and_Consequence!$CL:$CL,Event_and_Consequence!Y:Y,"",0,1),""))</f>
        <v/>
      </c>
      <c r="M368" s="179" t="str">
        <f>IF($C368="","",IF(_xlfn.XLOOKUP($B368,Event_and_Consequence!$CL:$CL,Event_and_Consequence!Z:Z,"",0,1)&lt;&gt;"",_xlfn.XLOOKUP($B368,Event_and_Consequence!$CL:$CL,Event_and_Consequence!Z:Z,"",0,1),""))</f>
        <v/>
      </c>
      <c r="N368" s="179" t="str">
        <f>IF($C368="","",IF(_xlfn.XLOOKUP($B368,Event_and_Consequence!$CL:$CL,Event_and_Consequence!AA:AA,"",0,1)&lt;&gt;"",_xlfn.XLOOKUP($B368,Event_and_Consequence!$CL:$CL,Event_and_Consequence!AA:AA,"",0,1),""))</f>
        <v/>
      </c>
      <c r="O368" s="179" t="str">
        <f>IF($C368="","",IF(_xlfn.XLOOKUP($B368,Event_and_Consequence!$CL:$CL,Event_and_Consequence!AB:AB,"",0,1)&lt;&gt;"",_xlfn.XLOOKUP($B368,Event_and_Consequence!$CL:$CL,Event_and_Consequence!AB:AB,"",0,1),""))</f>
        <v/>
      </c>
      <c r="P368" s="184"/>
      <c r="Q368" s="184"/>
      <c r="R368" s="179" t="str">
        <f>IF($C368="","",IF(_xlfn.XLOOKUP($B368,Event_and_Consequence!$CL:$CL,Event_and_Consequence!AC:AC,"",0,1)&lt;&gt;"",_xlfn.XLOOKUP($B368,Event_and_Consequence!$CL:$CL,Event_and_Consequence!AC:AC,"",0,1),""))</f>
        <v/>
      </c>
      <c r="S368" s="179" t="str">
        <f>IF($C368="","",IF(_xlfn.XLOOKUP($B368,Event_and_Consequence!$CL:$CL,Event_and_Consequence!AD:AD,"",0,1)&lt;&gt;"",_xlfn.XLOOKUP($B368,Event_and_Consequence!$CL:$CL,Event_and_Consequence!AD:AD,"",0,1),""))</f>
        <v/>
      </c>
      <c r="T368" s="179" t="str">
        <f>IF($C368="","",IF(_xlfn.XLOOKUP($B368,Event_and_Consequence!$CL:$CL,Event_and_Consequence!AE:AE,"",0,1)&lt;&gt;"",_xlfn.XLOOKUP($B368,Event_and_Consequence!$CL:$CL,Event_and_Consequence!AE:AE,"",0,1),""))</f>
        <v/>
      </c>
      <c r="U368" s="179" t="str">
        <f>IF($C368="","",IF(_xlfn.XLOOKUP($B368,Event_and_Consequence!$CL:$CL,Event_and_Consequence!AF:AF,"",0,1)&lt;&gt;"",_xlfn.XLOOKUP($B368,Event_and_Consequence!$CL:$CL,Event_and_Consequence!AF:AF,"",0,1),""))</f>
        <v/>
      </c>
      <c r="V368" s="184"/>
      <c r="W368" s="184"/>
      <c r="X368" s="179" t="str">
        <f>IF($C368="","",IF(_xlfn.XLOOKUP($B368,Event_and_Consequence!$CL:$CL,Event_and_Consequence!AG:AG,"",0,1)&lt;&gt;"",_xlfn.XLOOKUP($B368,Event_and_Consequence!$CL:$CL,Event_and_Consequence!AG:AG,"",0,1),""))</f>
        <v/>
      </c>
      <c r="Y368" s="179" t="str">
        <f>IF($C368="","",IF(_xlfn.XLOOKUP($B368,Event_and_Consequence!$CL:$CL,Event_and_Consequence!AH:AH,"",0,1)&lt;&gt;"",_xlfn.XLOOKUP($B368,Event_and_Consequence!$CL:$CL,Event_and_Consequence!AH:AH,"",0,1),""))</f>
        <v/>
      </c>
      <c r="Z368" s="179" t="str">
        <f>IF($C368="","",IF(_xlfn.XLOOKUP($B368,Event_and_Consequence!$CL:$CL,Event_and_Consequence!AI:AI,"",0,1)&lt;&gt;"",_xlfn.XLOOKUP($B368,Event_and_Consequence!$CL:$CL,Event_and_Consequence!AI:AI,"",0,1),""))</f>
        <v/>
      </c>
      <c r="AA368" s="179" t="str">
        <f>IF($C368="","",IF(_xlfn.XLOOKUP($B368,Event_and_Consequence!$CL:$CL,Event_and_Consequence!AJ:AJ,"",0,1)&lt;&gt;"",_xlfn.XLOOKUP($B368,Event_and_Consequence!$CL:$CL,Event_and_Consequence!AJ:AJ,"",0,1),""))</f>
        <v/>
      </c>
      <c r="AB368" s="184"/>
    </row>
    <row r="369" spans="1:28" s="176" customFormat="1" ht="12" x14ac:dyDescent="0.25">
      <c r="A369" s="188"/>
      <c r="B369" s="188">
        <v>367</v>
      </c>
      <c r="C369" s="178" t="str">
        <f>_xlfn.XLOOKUP($B369,Event_and_Consequence!$CL:$CL,Event_and_Consequence!B:B,"",0,1)</f>
        <v/>
      </c>
      <c r="D369" s="179" t="str">
        <f>IF($C369="","",_xlfn.XLOOKUP(C369,Facility_Information!B:B,Facility_Information!O:O,,0,1))</f>
        <v/>
      </c>
      <c r="E369" s="180" t="str">
        <f>IF($C369="","",_xlfn.XLOOKUP($B369,Event_and_Consequence!$CL:$CL,Event_and_Consequence!G:G,"",0,1))</f>
        <v/>
      </c>
      <c r="F369" s="181" t="str">
        <f>IF($C369="","",_xlfn.XLOOKUP($B369,Event_and_Consequence!$CL:$CL,Event_and_Consequence!H:H,"",0,1))</f>
        <v/>
      </c>
      <c r="G369" s="184"/>
      <c r="H369" s="184"/>
      <c r="I369" s="184"/>
      <c r="J369" s="179" t="str">
        <f>IF($C369="","",_xlfn.XLOOKUP($B369,Event_and_Consequence!$CL:$CL,Event_and_Consequence!I:I,"",0,1))</f>
        <v/>
      </c>
      <c r="K369" s="184"/>
      <c r="L369" s="179" t="str">
        <f>IF($C369="","",IF(_xlfn.XLOOKUP($B369,Event_and_Consequence!$CL:$CL,Event_and_Consequence!Y:Y,"",0,1)&lt;&gt;"",_xlfn.XLOOKUP($B369,Event_and_Consequence!$CL:$CL,Event_and_Consequence!Y:Y,"",0,1),""))</f>
        <v/>
      </c>
      <c r="M369" s="179" t="str">
        <f>IF($C369="","",IF(_xlfn.XLOOKUP($B369,Event_and_Consequence!$CL:$CL,Event_and_Consequence!Z:Z,"",0,1)&lt;&gt;"",_xlfn.XLOOKUP($B369,Event_and_Consequence!$CL:$CL,Event_and_Consequence!Z:Z,"",0,1),""))</f>
        <v/>
      </c>
      <c r="N369" s="179" t="str">
        <f>IF($C369="","",IF(_xlfn.XLOOKUP($B369,Event_and_Consequence!$CL:$CL,Event_and_Consequence!AA:AA,"",0,1)&lt;&gt;"",_xlfn.XLOOKUP($B369,Event_and_Consequence!$CL:$CL,Event_and_Consequence!AA:AA,"",0,1),""))</f>
        <v/>
      </c>
      <c r="O369" s="179" t="str">
        <f>IF($C369="","",IF(_xlfn.XLOOKUP($B369,Event_and_Consequence!$CL:$CL,Event_and_Consequence!AB:AB,"",0,1)&lt;&gt;"",_xlfn.XLOOKUP($B369,Event_and_Consequence!$CL:$CL,Event_and_Consequence!AB:AB,"",0,1),""))</f>
        <v/>
      </c>
      <c r="P369" s="184"/>
      <c r="Q369" s="184"/>
      <c r="R369" s="179" t="str">
        <f>IF($C369="","",IF(_xlfn.XLOOKUP($B369,Event_and_Consequence!$CL:$CL,Event_and_Consequence!AC:AC,"",0,1)&lt;&gt;"",_xlfn.XLOOKUP($B369,Event_and_Consequence!$CL:$CL,Event_and_Consequence!AC:AC,"",0,1),""))</f>
        <v/>
      </c>
      <c r="S369" s="179" t="str">
        <f>IF($C369="","",IF(_xlfn.XLOOKUP($B369,Event_and_Consequence!$CL:$CL,Event_and_Consequence!AD:AD,"",0,1)&lt;&gt;"",_xlfn.XLOOKUP($B369,Event_and_Consequence!$CL:$CL,Event_and_Consequence!AD:AD,"",0,1),""))</f>
        <v/>
      </c>
      <c r="T369" s="179" t="str">
        <f>IF($C369="","",IF(_xlfn.XLOOKUP($B369,Event_and_Consequence!$CL:$CL,Event_and_Consequence!AE:AE,"",0,1)&lt;&gt;"",_xlfn.XLOOKUP($B369,Event_and_Consequence!$CL:$CL,Event_and_Consequence!AE:AE,"",0,1),""))</f>
        <v/>
      </c>
      <c r="U369" s="179" t="str">
        <f>IF($C369="","",IF(_xlfn.XLOOKUP($B369,Event_and_Consequence!$CL:$CL,Event_and_Consequence!AF:AF,"",0,1)&lt;&gt;"",_xlfn.XLOOKUP($B369,Event_and_Consequence!$CL:$CL,Event_and_Consequence!AF:AF,"",0,1),""))</f>
        <v/>
      </c>
      <c r="V369" s="184"/>
      <c r="W369" s="184"/>
      <c r="X369" s="179" t="str">
        <f>IF($C369="","",IF(_xlfn.XLOOKUP($B369,Event_and_Consequence!$CL:$CL,Event_and_Consequence!AG:AG,"",0,1)&lt;&gt;"",_xlfn.XLOOKUP($B369,Event_and_Consequence!$CL:$CL,Event_and_Consequence!AG:AG,"",0,1),""))</f>
        <v/>
      </c>
      <c r="Y369" s="179" t="str">
        <f>IF($C369="","",IF(_xlfn.XLOOKUP($B369,Event_and_Consequence!$CL:$CL,Event_and_Consequence!AH:AH,"",0,1)&lt;&gt;"",_xlfn.XLOOKUP($B369,Event_and_Consequence!$CL:$CL,Event_and_Consequence!AH:AH,"",0,1),""))</f>
        <v/>
      </c>
      <c r="Z369" s="179" t="str">
        <f>IF($C369="","",IF(_xlfn.XLOOKUP($B369,Event_and_Consequence!$CL:$CL,Event_and_Consequence!AI:AI,"",0,1)&lt;&gt;"",_xlfn.XLOOKUP($B369,Event_and_Consequence!$CL:$CL,Event_and_Consequence!AI:AI,"",0,1),""))</f>
        <v/>
      </c>
      <c r="AA369" s="179" t="str">
        <f>IF($C369="","",IF(_xlfn.XLOOKUP($B369,Event_and_Consequence!$CL:$CL,Event_and_Consequence!AJ:AJ,"",0,1)&lt;&gt;"",_xlfn.XLOOKUP($B369,Event_and_Consequence!$CL:$CL,Event_and_Consequence!AJ:AJ,"",0,1),""))</f>
        <v/>
      </c>
      <c r="AB369" s="184"/>
    </row>
    <row r="370" spans="1:28" s="176" customFormat="1" ht="12" x14ac:dyDescent="0.25">
      <c r="A370" s="188"/>
      <c r="B370" s="188">
        <v>368</v>
      </c>
      <c r="C370" s="178" t="str">
        <f>_xlfn.XLOOKUP($B370,Event_and_Consequence!$CL:$CL,Event_and_Consequence!B:B,"",0,1)</f>
        <v/>
      </c>
      <c r="D370" s="179" t="str">
        <f>IF($C370="","",_xlfn.XLOOKUP(C370,Facility_Information!B:B,Facility_Information!O:O,,0,1))</f>
        <v/>
      </c>
      <c r="E370" s="180" t="str">
        <f>IF($C370="","",_xlfn.XLOOKUP($B370,Event_and_Consequence!$CL:$CL,Event_and_Consequence!G:G,"",0,1))</f>
        <v/>
      </c>
      <c r="F370" s="181" t="str">
        <f>IF($C370="","",_xlfn.XLOOKUP($B370,Event_and_Consequence!$CL:$CL,Event_and_Consequence!H:H,"",0,1))</f>
        <v/>
      </c>
      <c r="G370" s="184"/>
      <c r="H370" s="184"/>
      <c r="I370" s="184"/>
      <c r="J370" s="179" t="str">
        <f>IF($C370="","",_xlfn.XLOOKUP($B370,Event_and_Consequence!$CL:$CL,Event_and_Consequence!I:I,"",0,1))</f>
        <v/>
      </c>
      <c r="K370" s="184"/>
      <c r="L370" s="179" t="str">
        <f>IF($C370="","",IF(_xlfn.XLOOKUP($B370,Event_and_Consequence!$CL:$CL,Event_and_Consequence!Y:Y,"",0,1)&lt;&gt;"",_xlfn.XLOOKUP($B370,Event_and_Consequence!$CL:$CL,Event_and_Consequence!Y:Y,"",0,1),""))</f>
        <v/>
      </c>
      <c r="M370" s="179" t="str">
        <f>IF($C370="","",IF(_xlfn.XLOOKUP($B370,Event_and_Consequence!$CL:$CL,Event_and_Consequence!Z:Z,"",0,1)&lt;&gt;"",_xlfn.XLOOKUP($B370,Event_and_Consequence!$CL:$CL,Event_and_Consequence!Z:Z,"",0,1),""))</f>
        <v/>
      </c>
      <c r="N370" s="179" t="str">
        <f>IF($C370="","",IF(_xlfn.XLOOKUP($B370,Event_and_Consequence!$CL:$CL,Event_and_Consequence!AA:AA,"",0,1)&lt;&gt;"",_xlfn.XLOOKUP($B370,Event_and_Consequence!$CL:$CL,Event_and_Consequence!AA:AA,"",0,1),""))</f>
        <v/>
      </c>
      <c r="O370" s="179" t="str">
        <f>IF($C370="","",IF(_xlfn.XLOOKUP($B370,Event_and_Consequence!$CL:$CL,Event_and_Consequence!AB:AB,"",0,1)&lt;&gt;"",_xlfn.XLOOKUP($B370,Event_and_Consequence!$CL:$CL,Event_and_Consequence!AB:AB,"",0,1),""))</f>
        <v/>
      </c>
      <c r="P370" s="184"/>
      <c r="Q370" s="184"/>
      <c r="R370" s="179" t="str">
        <f>IF($C370="","",IF(_xlfn.XLOOKUP($B370,Event_and_Consequence!$CL:$CL,Event_and_Consequence!AC:AC,"",0,1)&lt;&gt;"",_xlfn.XLOOKUP($B370,Event_and_Consequence!$CL:$CL,Event_and_Consequence!AC:AC,"",0,1),""))</f>
        <v/>
      </c>
      <c r="S370" s="179" t="str">
        <f>IF($C370="","",IF(_xlfn.XLOOKUP($B370,Event_and_Consequence!$CL:$CL,Event_and_Consequence!AD:AD,"",0,1)&lt;&gt;"",_xlfn.XLOOKUP($B370,Event_and_Consequence!$CL:$CL,Event_and_Consequence!AD:AD,"",0,1),""))</f>
        <v/>
      </c>
      <c r="T370" s="179" t="str">
        <f>IF($C370="","",IF(_xlfn.XLOOKUP($B370,Event_and_Consequence!$CL:$CL,Event_and_Consequence!AE:AE,"",0,1)&lt;&gt;"",_xlfn.XLOOKUP($B370,Event_and_Consequence!$CL:$CL,Event_and_Consequence!AE:AE,"",0,1),""))</f>
        <v/>
      </c>
      <c r="U370" s="179" t="str">
        <f>IF($C370="","",IF(_xlfn.XLOOKUP($B370,Event_and_Consequence!$CL:$CL,Event_and_Consequence!AF:AF,"",0,1)&lt;&gt;"",_xlfn.XLOOKUP($B370,Event_and_Consequence!$CL:$CL,Event_and_Consequence!AF:AF,"",0,1),""))</f>
        <v/>
      </c>
      <c r="V370" s="184"/>
      <c r="W370" s="184"/>
      <c r="X370" s="179" t="str">
        <f>IF($C370="","",IF(_xlfn.XLOOKUP($B370,Event_and_Consequence!$CL:$CL,Event_and_Consequence!AG:AG,"",0,1)&lt;&gt;"",_xlfn.XLOOKUP($B370,Event_and_Consequence!$CL:$CL,Event_and_Consequence!AG:AG,"",0,1),""))</f>
        <v/>
      </c>
      <c r="Y370" s="179" t="str">
        <f>IF($C370="","",IF(_xlfn.XLOOKUP($B370,Event_and_Consequence!$CL:$CL,Event_and_Consequence!AH:AH,"",0,1)&lt;&gt;"",_xlfn.XLOOKUP($B370,Event_and_Consequence!$CL:$CL,Event_and_Consequence!AH:AH,"",0,1),""))</f>
        <v/>
      </c>
      <c r="Z370" s="179" t="str">
        <f>IF($C370="","",IF(_xlfn.XLOOKUP($B370,Event_and_Consequence!$CL:$CL,Event_and_Consequence!AI:AI,"",0,1)&lt;&gt;"",_xlfn.XLOOKUP($B370,Event_and_Consequence!$CL:$CL,Event_and_Consequence!AI:AI,"",0,1),""))</f>
        <v/>
      </c>
      <c r="AA370" s="179" t="str">
        <f>IF($C370="","",IF(_xlfn.XLOOKUP($B370,Event_and_Consequence!$CL:$CL,Event_and_Consequence!AJ:AJ,"",0,1)&lt;&gt;"",_xlfn.XLOOKUP($B370,Event_and_Consequence!$CL:$CL,Event_and_Consequence!AJ:AJ,"",0,1),""))</f>
        <v/>
      </c>
      <c r="AB370" s="184"/>
    </row>
    <row r="371" spans="1:28" s="176" customFormat="1" ht="12" x14ac:dyDescent="0.25">
      <c r="A371" s="188"/>
      <c r="B371" s="188">
        <v>369</v>
      </c>
      <c r="C371" s="178" t="str">
        <f>_xlfn.XLOOKUP($B371,Event_and_Consequence!$CL:$CL,Event_and_Consequence!B:B,"",0,1)</f>
        <v/>
      </c>
      <c r="D371" s="179" t="str">
        <f>IF($C371="","",_xlfn.XLOOKUP(C371,Facility_Information!B:B,Facility_Information!O:O,,0,1))</f>
        <v/>
      </c>
      <c r="E371" s="180" t="str">
        <f>IF($C371="","",_xlfn.XLOOKUP($B371,Event_and_Consequence!$CL:$CL,Event_and_Consequence!G:G,"",0,1))</f>
        <v/>
      </c>
      <c r="F371" s="181" t="str">
        <f>IF($C371="","",_xlfn.XLOOKUP($B371,Event_and_Consequence!$CL:$CL,Event_and_Consequence!H:H,"",0,1))</f>
        <v/>
      </c>
      <c r="G371" s="184"/>
      <c r="H371" s="184"/>
      <c r="I371" s="184"/>
      <c r="J371" s="179" t="str">
        <f>IF($C371="","",_xlfn.XLOOKUP($B371,Event_and_Consequence!$CL:$CL,Event_and_Consequence!I:I,"",0,1))</f>
        <v/>
      </c>
      <c r="K371" s="184"/>
      <c r="L371" s="179" t="str">
        <f>IF($C371="","",IF(_xlfn.XLOOKUP($B371,Event_and_Consequence!$CL:$CL,Event_and_Consequence!Y:Y,"",0,1)&lt;&gt;"",_xlfn.XLOOKUP($B371,Event_and_Consequence!$CL:$CL,Event_and_Consequence!Y:Y,"",0,1),""))</f>
        <v/>
      </c>
      <c r="M371" s="179" t="str">
        <f>IF($C371="","",IF(_xlfn.XLOOKUP($B371,Event_and_Consequence!$CL:$CL,Event_and_Consequence!Z:Z,"",0,1)&lt;&gt;"",_xlfn.XLOOKUP($B371,Event_and_Consequence!$CL:$CL,Event_and_Consequence!Z:Z,"",0,1),""))</f>
        <v/>
      </c>
      <c r="N371" s="179" t="str">
        <f>IF($C371="","",IF(_xlfn.XLOOKUP($B371,Event_and_Consequence!$CL:$CL,Event_and_Consequence!AA:AA,"",0,1)&lt;&gt;"",_xlfn.XLOOKUP($B371,Event_and_Consequence!$CL:$CL,Event_and_Consequence!AA:AA,"",0,1),""))</f>
        <v/>
      </c>
      <c r="O371" s="179" t="str">
        <f>IF($C371="","",IF(_xlfn.XLOOKUP($B371,Event_and_Consequence!$CL:$CL,Event_and_Consequence!AB:AB,"",0,1)&lt;&gt;"",_xlfn.XLOOKUP($B371,Event_and_Consequence!$CL:$CL,Event_and_Consequence!AB:AB,"",0,1),""))</f>
        <v/>
      </c>
      <c r="P371" s="184"/>
      <c r="Q371" s="184"/>
      <c r="R371" s="179" t="str">
        <f>IF($C371="","",IF(_xlfn.XLOOKUP($B371,Event_and_Consequence!$CL:$CL,Event_and_Consequence!AC:AC,"",0,1)&lt;&gt;"",_xlfn.XLOOKUP($B371,Event_and_Consequence!$CL:$CL,Event_and_Consequence!AC:AC,"",0,1),""))</f>
        <v/>
      </c>
      <c r="S371" s="179" t="str">
        <f>IF($C371="","",IF(_xlfn.XLOOKUP($B371,Event_and_Consequence!$CL:$CL,Event_and_Consequence!AD:AD,"",0,1)&lt;&gt;"",_xlfn.XLOOKUP($B371,Event_and_Consequence!$CL:$CL,Event_and_Consequence!AD:AD,"",0,1),""))</f>
        <v/>
      </c>
      <c r="T371" s="179" t="str">
        <f>IF($C371="","",IF(_xlfn.XLOOKUP($B371,Event_and_Consequence!$CL:$CL,Event_and_Consequence!AE:AE,"",0,1)&lt;&gt;"",_xlfn.XLOOKUP($B371,Event_and_Consequence!$CL:$CL,Event_and_Consequence!AE:AE,"",0,1),""))</f>
        <v/>
      </c>
      <c r="U371" s="179" t="str">
        <f>IF($C371="","",IF(_xlfn.XLOOKUP($B371,Event_and_Consequence!$CL:$CL,Event_and_Consequence!AF:AF,"",0,1)&lt;&gt;"",_xlfn.XLOOKUP($B371,Event_and_Consequence!$CL:$CL,Event_and_Consequence!AF:AF,"",0,1),""))</f>
        <v/>
      </c>
      <c r="V371" s="184"/>
      <c r="W371" s="184"/>
      <c r="X371" s="179" t="str">
        <f>IF($C371="","",IF(_xlfn.XLOOKUP($B371,Event_and_Consequence!$CL:$CL,Event_and_Consequence!AG:AG,"",0,1)&lt;&gt;"",_xlfn.XLOOKUP($B371,Event_and_Consequence!$CL:$CL,Event_and_Consequence!AG:AG,"",0,1),""))</f>
        <v/>
      </c>
      <c r="Y371" s="179" t="str">
        <f>IF($C371="","",IF(_xlfn.XLOOKUP($B371,Event_and_Consequence!$CL:$CL,Event_and_Consequence!AH:AH,"",0,1)&lt;&gt;"",_xlfn.XLOOKUP($B371,Event_and_Consequence!$CL:$CL,Event_and_Consequence!AH:AH,"",0,1),""))</f>
        <v/>
      </c>
      <c r="Z371" s="179" t="str">
        <f>IF($C371="","",IF(_xlfn.XLOOKUP($B371,Event_and_Consequence!$CL:$CL,Event_and_Consequence!AI:AI,"",0,1)&lt;&gt;"",_xlfn.XLOOKUP($B371,Event_and_Consequence!$CL:$CL,Event_and_Consequence!AI:AI,"",0,1),""))</f>
        <v/>
      </c>
      <c r="AA371" s="179" t="str">
        <f>IF($C371="","",IF(_xlfn.XLOOKUP($B371,Event_and_Consequence!$CL:$CL,Event_and_Consequence!AJ:AJ,"",0,1)&lt;&gt;"",_xlfn.XLOOKUP($B371,Event_and_Consequence!$CL:$CL,Event_and_Consequence!AJ:AJ,"",0,1),""))</f>
        <v/>
      </c>
      <c r="AB371" s="184"/>
    </row>
    <row r="372" spans="1:28" s="176" customFormat="1" ht="12" x14ac:dyDescent="0.25">
      <c r="A372" s="188"/>
      <c r="B372" s="188">
        <v>370</v>
      </c>
      <c r="C372" s="178" t="str">
        <f>_xlfn.XLOOKUP($B372,Event_and_Consequence!$CL:$CL,Event_and_Consequence!B:B,"",0,1)</f>
        <v/>
      </c>
      <c r="D372" s="179" t="str">
        <f>IF($C372="","",_xlfn.XLOOKUP(C372,Facility_Information!B:B,Facility_Information!O:O,,0,1))</f>
        <v/>
      </c>
      <c r="E372" s="180" t="str">
        <f>IF($C372="","",_xlfn.XLOOKUP($B372,Event_and_Consequence!$CL:$CL,Event_and_Consequence!G:G,"",0,1))</f>
        <v/>
      </c>
      <c r="F372" s="181" t="str">
        <f>IF($C372="","",_xlfn.XLOOKUP($B372,Event_and_Consequence!$CL:$CL,Event_and_Consequence!H:H,"",0,1))</f>
        <v/>
      </c>
      <c r="G372" s="184"/>
      <c r="H372" s="184"/>
      <c r="I372" s="184"/>
      <c r="J372" s="179" t="str">
        <f>IF($C372="","",_xlfn.XLOOKUP($B372,Event_and_Consequence!$CL:$CL,Event_and_Consequence!I:I,"",0,1))</f>
        <v/>
      </c>
      <c r="K372" s="184"/>
      <c r="L372" s="179" t="str">
        <f>IF($C372="","",IF(_xlfn.XLOOKUP($B372,Event_and_Consequence!$CL:$CL,Event_and_Consequence!Y:Y,"",0,1)&lt;&gt;"",_xlfn.XLOOKUP($B372,Event_and_Consequence!$CL:$CL,Event_and_Consequence!Y:Y,"",0,1),""))</f>
        <v/>
      </c>
      <c r="M372" s="179" t="str">
        <f>IF($C372="","",IF(_xlfn.XLOOKUP($B372,Event_and_Consequence!$CL:$CL,Event_and_Consequence!Z:Z,"",0,1)&lt;&gt;"",_xlfn.XLOOKUP($B372,Event_and_Consequence!$CL:$CL,Event_and_Consequence!Z:Z,"",0,1),""))</f>
        <v/>
      </c>
      <c r="N372" s="179" t="str">
        <f>IF($C372="","",IF(_xlfn.XLOOKUP($B372,Event_and_Consequence!$CL:$CL,Event_and_Consequence!AA:AA,"",0,1)&lt;&gt;"",_xlfn.XLOOKUP($B372,Event_and_Consequence!$CL:$CL,Event_and_Consequence!AA:AA,"",0,1),""))</f>
        <v/>
      </c>
      <c r="O372" s="179" t="str">
        <f>IF($C372="","",IF(_xlfn.XLOOKUP($B372,Event_and_Consequence!$CL:$CL,Event_and_Consequence!AB:AB,"",0,1)&lt;&gt;"",_xlfn.XLOOKUP($B372,Event_and_Consequence!$CL:$CL,Event_and_Consequence!AB:AB,"",0,1),""))</f>
        <v/>
      </c>
      <c r="P372" s="184"/>
      <c r="Q372" s="184"/>
      <c r="R372" s="179" t="str">
        <f>IF($C372="","",IF(_xlfn.XLOOKUP($B372,Event_and_Consequence!$CL:$CL,Event_and_Consequence!AC:AC,"",0,1)&lt;&gt;"",_xlfn.XLOOKUP($B372,Event_and_Consequence!$CL:$CL,Event_and_Consequence!AC:AC,"",0,1),""))</f>
        <v/>
      </c>
      <c r="S372" s="179" t="str">
        <f>IF($C372="","",IF(_xlfn.XLOOKUP($B372,Event_and_Consequence!$CL:$CL,Event_and_Consequence!AD:AD,"",0,1)&lt;&gt;"",_xlfn.XLOOKUP($B372,Event_and_Consequence!$CL:$CL,Event_and_Consequence!AD:AD,"",0,1),""))</f>
        <v/>
      </c>
      <c r="T372" s="179" t="str">
        <f>IF($C372="","",IF(_xlfn.XLOOKUP($B372,Event_and_Consequence!$CL:$CL,Event_and_Consequence!AE:AE,"",0,1)&lt;&gt;"",_xlfn.XLOOKUP($B372,Event_and_Consequence!$CL:$CL,Event_and_Consequence!AE:AE,"",0,1),""))</f>
        <v/>
      </c>
      <c r="U372" s="179" t="str">
        <f>IF($C372="","",IF(_xlfn.XLOOKUP($B372,Event_and_Consequence!$CL:$CL,Event_and_Consequence!AF:AF,"",0,1)&lt;&gt;"",_xlfn.XLOOKUP($B372,Event_and_Consequence!$CL:$CL,Event_and_Consequence!AF:AF,"",0,1),""))</f>
        <v/>
      </c>
      <c r="V372" s="184"/>
      <c r="W372" s="184"/>
      <c r="X372" s="179" t="str">
        <f>IF($C372="","",IF(_xlfn.XLOOKUP($B372,Event_and_Consequence!$CL:$CL,Event_and_Consequence!AG:AG,"",0,1)&lt;&gt;"",_xlfn.XLOOKUP($B372,Event_and_Consequence!$CL:$CL,Event_and_Consequence!AG:AG,"",0,1),""))</f>
        <v/>
      </c>
      <c r="Y372" s="179" t="str">
        <f>IF($C372="","",IF(_xlfn.XLOOKUP($B372,Event_and_Consequence!$CL:$CL,Event_and_Consequence!AH:AH,"",0,1)&lt;&gt;"",_xlfn.XLOOKUP($B372,Event_and_Consequence!$CL:$CL,Event_and_Consequence!AH:AH,"",0,1),""))</f>
        <v/>
      </c>
      <c r="Z372" s="179" t="str">
        <f>IF($C372="","",IF(_xlfn.XLOOKUP($B372,Event_and_Consequence!$CL:$CL,Event_and_Consequence!AI:AI,"",0,1)&lt;&gt;"",_xlfn.XLOOKUP($B372,Event_and_Consequence!$CL:$CL,Event_and_Consequence!AI:AI,"",0,1),""))</f>
        <v/>
      </c>
      <c r="AA372" s="179" t="str">
        <f>IF($C372="","",IF(_xlfn.XLOOKUP($B372,Event_and_Consequence!$CL:$CL,Event_and_Consequence!AJ:AJ,"",0,1)&lt;&gt;"",_xlfn.XLOOKUP($B372,Event_and_Consequence!$CL:$CL,Event_and_Consequence!AJ:AJ,"",0,1),""))</f>
        <v/>
      </c>
      <c r="AB372" s="184"/>
    </row>
    <row r="373" spans="1:28" s="176" customFormat="1" ht="12" x14ac:dyDescent="0.25">
      <c r="A373" s="188"/>
      <c r="B373" s="188">
        <v>371</v>
      </c>
      <c r="C373" s="178" t="str">
        <f>_xlfn.XLOOKUP($B373,Event_and_Consequence!$CL:$CL,Event_and_Consequence!B:B,"",0,1)</f>
        <v/>
      </c>
      <c r="D373" s="179" t="str">
        <f>IF($C373="","",_xlfn.XLOOKUP(C373,Facility_Information!B:B,Facility_Information!O:O,,0,1))</f>
        <v/>
      </c>
      <c r="E373" s="180" t="str">
        <f>IF($C373="","",_xlfn.XLOOKUP($B373,Event_and_Consequence!$CL:$CL,Event_and_Consequence!G:G,"",0,1))</f>
        <v/>
      </c>
      <c r="F373" s="181" t="str">
        <f>IF($C373="","",_xlfn.XLOOKUP($B373,Event_and_Consequence!$CL:$CL,Event_and_Consequence!H:H,"",0,1))</f>
        <v/>
      </c>
      <c r="G373" s="184"/>
      <c r="H373" s="184"/>
      <c r="I373" s="184"/>
      <c r="J373" s="179" t="str">
        <f>IF($C373="","",_xlfn.XLOOKUP($B373,Event_and_Consequence!$CL:$CL,Event_and_Consequence!I:I,"",0,1))</f>
        <v/>
      </c>
      <c r="K373" s="184"/>
      <c r="L373" s="179" t="str">
        <f>IF($C373="","",IF(_xlfn.XLOOKUP($B373,Event_and_Consequence!$CL:$CL,Event_and_Consequence!Y:Y,"",0,1)&lt;&gt;"",_xlfn.XLOOKUP($B373,Event_and_Consequence!$CL:$CL,Event_and_Consequence!Y:Y,"",0,1),""))</f>
        <v/>
      </c>
      <c r="M373" s="179" t="str">
        <f>IF($C373="","",IF(_xlfn.XLOOKUP($B373,Event_and_Consequence!$CL:$CL,Event_and_Consequence!Z:Z,"",0,1)&lt;&gt;"",_xlfn.XLOOKUP($B373,Event_and_Consequence!$CL:$CL,Event_and_Consequence!Z:Z,"",0,1),""))</f>
        <v/>
      </c>
      <c r="N373" s="179" t="str">
        <f>IF($C373="","",IF(_xlfn.XLOOKUP($B373,Event_and_Consequence!$CL:$CL,Event_and_Consequence!AA:AA,"",0,1)&lt;&gt;"",_xlfn.XLOOKUP($B373,Event_and_Consequence!$CL:$CL,Event_and_Consequence!AA:AA,"",0,1),""))</f>
        <v/>
      </c>
      <c r="O373" s="179" t="str">
        <f>IF($C373="","",IF(_xlfn.XLOOKUP($B373,Event_and_Consequence!$CL:$CL,Event_and_Consequence!AB:AB,"",0,1)&lt;&gt;"",_xlfn.XLOOKUP($B373,Event_and_Consequence!$CL:$CL,Event_and_Consequence!AB:AB,"",0,1),""))</f>
        <v/>
      </c>
      <c r="P373" s="184"/>
      <c r="Q373" s="184"/>
      <c r="R373" s="179" t="str">
        <f>IF($C373="","",IF(_xlfn.XLOOKUP($B373,Event_and_Consequence!$CL:$CL,Event_and_Consequence!AC:AC,"",0,1)&lt;&gt;"",_xlfn.XLOOKUP($B373,Event_and_Consequence!$CL:$CL,Event_and_Consequence!AC:AC,"",0,1),""))</f>
        <v/>
      </c>
      <c r="S373" s="179" t="str">
        <f>IF($C373="","",IF(_xlfn.XLOOKUP($B373,Event_and_Consequence!$CL:$CL,Event_and_Consequence!AD:AD,"",0,1)&lt;&gt;"",_xlfn.XLOOKUP($B373,Event_and_Consequence!$CL:$CL,Event_and_Consequence!AD:AD,"",0,1),""))</f>
        <v/>
      </c>
      <c r="T373" s="179" t="str">
        <f>IF($C373="","",IF(_xlfn.XLOOKUP($B373,Event_and_Consequence!$CL:$CL,Event_and_Consequence!AE:AE,"",0,1)&lt;&gt;"",_xlfn.XLOOKUP($B373,Event_and_Consequence!$CL:$CL,Event_and_Consequence!AE:AE,"",0,1),""))</f>
        <v/>
      </c>
      <c r="U373" s="179" t="str">
        <f>IF($C373="","",IF(_xlfn.XLOOKUP($B373,Event_and_Consequence!$CL:$CL,Event_and_Consequence!AF:AF,"",0,1)&lt;&gt;"",_xlfn.XLOOKUP($B373,Event_and_Consequence!$CL:$CL,Event_and_Consequence!AF:AF,"",0,1),""))</f>
        <v/>
      </c>
      <c r="V373" s="184"/>
      <c r="W373" s="184"/>
      <c r="X373" s="179" t="str">
        <f>IF($C373="","",IF(_xlfn.XLOOKUP($B373,Event_and_Consequence!$CL:$CL,Event_and_Consequence!AG:AG,"",0,1)&lt;&gt;"",_xlfn.XLOOKUP($B373,Event_and_Consequence!$CL:$CL,Event_and_Consequence!AG:AG,"",0,1),""))</f>
        <v/>
      </c>
      <c r="Y373" s="179" t="str">
        <f>IF($C373="","",IF(_xlfn.XLOOKUP($B373,Event_and_Consequence!$CL:$CL,Event_and_Consequence!AH:AH,"",0,1)&lt;&gt;"",_xlfn.XLOOKUP($B373,Event_and_Consequence!$CL:$CL,Event_and_Consequence!AH:AH,"",0,1),""))</f>
        <v/>
      </c>
      <c r="Z373" s="179" t="str">
        <f>IF($C373="","",IF(_xlfn.XLOOKUP($B373,Event_and_Consequence!$CL:$CL,Event_and_Consequence!AI:AI,"",0,1)&lt;&gt;"",_xlfn.XLOOKUP($B373,Event_and_Consequence!$CL:$CL,Event_and_Consequence!AI:AI,"",0,1),""))</f>
        <v/>
      </c>
      <c r="AA373" s="179" t="str">
        <f>IF($C373="","",IF(_xlfn.XLOOKUP($B373,Event_and_Consequence!$CL:$CL,Event_and_Consequence!AJ:AJ,"",0,1)&lt;&gt;"",_xlfn.XLOOKUP($B373,Event_and_Consequence!$CL:$CL,Event_and_Consequence!AJ:AJ,"",0,1),""))</f>
        <v/>
      </c>
      <c r="AB373" s="184"/>
    </row>
    <row r="374" spans="1:28" s="176" customFormat="1" ht="12" x14ac:dyDescent="0.25">
      <c r="A374" s="188"/>
      <c r="B374" s="188">
        <v>372</v>
      </c>
      <c r="C374" s="178" t="str">
        <f>_xlfn.XLOOKUP($B374,Event_and_Consequence!$CL:$CL,Event_and_Consequence!B:B,"",0,1)</f>
        <v/>
      </c>
      <c r="D374" s="179" t="str">
        <f>IF($C374="","",_xlfn.XLOOKUP(C374,Facility_Information!B:B,Facility_Information!O:O,,0,1))</f>
        <v/>
      </c>
      <c r="E374" s="180" t="str">
        <f>IF($C374="","",_xlfn.XLOOKUP($B374,Event_and_Consequence!$CL:$CL,Event_and_Consequence!G:G,"",0,1))</f>
        <v/>
      </c>
      <c r="F374" s="181" t="str">
        <f>IF($C374="","",_xlfn.XLOOKUP($B374,Event_and_Consequence!$CL:$CL,Event_and_Consequence!H:H,"",0,1))</f>
        <v/>
      </c>
      <c r="G374" s="184"/>
      <c r="H374" s="184"/>
      <c r="I374" s="184"/>
      <c r="J374" s="179" t="str">
        <f>IF($C374="","",_xlfn.XLOOKUP($B374,Event_and_Consequence!$CL:$CL,Event_and_Consequence!I:I,"",0,1))</f>
        <v/>
      </c>
      <c r="K374" s="184"/>
      <c r="L374" s="179" t="str">
        <f>IF($C374="","",IF(_xlfn.XLOOKUP($B374,Event_and_Consequence!$CL:$CL,Event_and_Consequence!Y:Y,"",0,1)&lt;&gt;"",_xlfn.XLOOKUP($B374,Event_and_Consequence!$CL:$CL,Event_and_Consequence!Y:Y,"",0,1),""))</f>
        <v/>
      </c>
      <c r="M374" s="179" t="str">
        <f>IF($C374="","",IF(_xlfn.XLOOKUP($B374,Event_and_Consequence!$CL:$CL,Event_and_Consequence!Z:Z,"",0,1)&lt;&gt;"",_xlfn.XLOOKUP($B374,Event_and_Consequence!$CL:$CL,Event_and_Consequence!Z:Z,"",0,1),""))</f>
        <v/>
      </c>
      <c r="N374" s="179" t="str">
        <f>IF($C374="","",IF(_xlfn.XLOOKUP($B374,Event_and_Consequence!$CL:$CL,Event_and_Consequence!AA:AA,"",0,1)&lt;&gt;"",_xlfn.XLOOKUP($B374,Event_and_Consequence!$CL:$CL,Event_and_Consequence!AA:AA,"",0,1),""))</f>
        <v/>
      </c>
      <c r="O374" s="179" t="str">
        <f>IF($C374="","",IF(_xlfn.XLOOKUP($B374,Event_and_Consequence!$CL:$CL,Event_and_Consequence!AB:AB,"",0,1)&lt;&gt;"",_xlfn.XLOOKUP($B374,Event_and_Consequence!$CL:$CL,Event_and_Consequence!AB:AB,"",0,1),""))</f>
        <v/>
      </c>
      <c r="P374" s="184"/>
      <c r="Q374" s="184"/>
      <c r="R374" s="179" t="str">
        <f>IF($C374="","",IF(_xlfn.XLOOKUP($B374,Event_and_Consequence!$CL:$CL,Event_and_Consequence!AC:AC,"",0,1)&lt;&gt;"",_xlfn.XLOOKUP($B374,Event_and_Consequence!$CL:$CL,Event_and_Consequence!AC:AC,"",0,1),""))</f>
        <v/>
      </c>
      <c r="S374" s="179" t="str">
        <f>IF($C374="","",IF(_xlfn.XLOOKUP($B374,Event_and_Consequence!$CL:$CL,Event_and_Consequence!AD:AD,"",0,1)&lt;&gt;"",_xlfn.XLOOKUP($B374,Event_and_Consequence!$CL:$CL,Event_and_Consequence!AD:AD,"",0,1),""))</f>
        <v/>
      </c>
      <c r="T374" s="179" t="str">
        <f>IF($C374="","",IF(_xlfn.XLOOKUP($B374,Event_and_Consequence!$CL:$CL,Event_and_Consequence!AE:AE,"",0,1)&lt;&gt;"",_xlfn.XLOOKUP($B374,Event_and_Consequence!$CL:$CL,Event_and_Consequence!AE:AE,"",0,1),""))</f>
        <v/>
      </c>
      <c r="U374" s="179" t="str">
        <f>IF($C374="","",IF(_xlfn.XLOOKUP($B374,Event_and_Consequence!$CL:$CL,Event_and_Consequence!AF:AF,"",0,1)&lt;&gt;"",_xlfn.XLOOKUP($B374,Event_and_Consequence!$CL:$CL,Event_and_Consequence!AF:AF,"",0,1),""))</f>
        <v/>
      </c>
      <c r="V374" s="184"/>
      <c r="W374" s="184"/>
      <c r="X374" s="179" t="str">
        <f>IF($C374="","",IF(_xlfn.XLOOKUP($B374,Event_and_Consequence!$CL:$CL,Event_and_Consequence!AG:AG,"",0,1)&lt;&gt;"",_xlfn.XLOOKUP($B374,Event_and_Consequence!$CL:$CL,Event_and_Consequence!AG:AG,"",0,1),""))</f>
        <v/>
      </c>
      <c r="Y374" s="179" t="str">
        <f>IF($C374="","",IF(_xlfn.XLOOKUP($B374,Event_and_Consequence!$CL:$CL,Event_and_Consequence!AH:AH,"",0,1)&lt;&gt;"",_xlfn.XLOOKUP($B374,Event_and_Consequence!$CL:$CL,Event_and_Consequence!AH:AH,"",0,1),""))</f>
        <v/>
      </c>
      <c r="Z374" s="179" t="str">
        <f>IF($C374="","",IF(_xlfn.XLOOKUP($B374,Event_and_Consequence!$CL:$CL,Event_and_Consequence!AI:AI,"",0,1)&lt;&gt;"",_xlfn.XLOOKUP($B374,Event_and_Consequence!$CL:$CL,Event_and_Consequence!AI:AI,"",0,1),""))</f>
        <v/>
      </c>
      <c r="AA374" s="179" t="str">
        <f>IF($C374="","",IF(_xlfn.XLOOKUP($B374,Event_and_Consequence!$CL:$CL,Event_and_Consequence!AJ:AJ,"",0,1)&lt;&gt;"",_xlfn.XLOOKUP($B374,Event_and_Consequence!$CL:$CL,Event_and_Consequence!AJ:AJ,"",0,1),""))</f>
        <v/>
      </c>
      <c r="AB374" s="184"/>
    </row>
    <row r="375" spans="1:28" s="176" customFormat="1" ht="12" x14ac:dyDescent="0.25">
      <c r="A375" s="188"/>
      <c r="B375" s="188">
        <v>373</v>
      </c>
      <c r="C375" s="178" t="str">
        <f>_xlfn.XLOOKUP($B375,Event_and_Consequence!$CL:$CL,Event_and_Consequence!B:B,"",0,1)</f>
        <v/>
      </c>
      <c r="D375" s="179" t="str">
        <f>IF($C375="","",_xlfn.XLOOKUP(C375,Facility_Information!B:B,Facility_Information!O:O,,0,1))</f>
        <v/>
      </c>
      <c r="E375" s="180" t="str">
        <f>IF($C375="","",_xlfn.XLOOKUP($B375,Event_and_Consequence!$CL:$CL,Event_and_Consequence!G:G,"",0,1))</f>
        <v/>
      </c>
      <c r="F375" s="181" t="str">
        <f>IF($C375="","",_xlfn.XLOOKUP($B375,Event_and_Consequence!$CL:$CL,Event_and_Consequence!H:H,"",0,1))</f>
        <v/>
      </c>
      <c r="G375" s="184"/>
      <c r="H375" s="184"/>
      <c r="I375" s="184"/>
      <c r="J375" s="179" t="str">
        <f>IF($C375="","",_xlfn.XLOOKUP($B375,Event_and_Consequence!$CL:$CL,Event_and_Consequence!I:I,"",0,1))</f>
        <v/>
      </c>
      <c r="K375" s="184"/>
      <c r="L375" s="179" t="str">
        <f>IF($C375="","",IF(_xlfn.XLOOKUP($B375,Event_and_Consequence!$CL:$CL,Event_and_Consequence!Y:Y,"",0,1)&lt;&gt;"",_xlfn.XLOOKUP($B375,Event_and_Consequence!$CL:$CL,Event_and_Consequence!Y:Y,"",0,1),""))</f>
        <v/>
      </c>
      <c r="M375" s="179" t="str">
        <f>IF($C375="","",IF(_xlfn.XLOOKUP($B375,Event_and_Consequence!$CL:$CL,Event_and_Consequence!Z:Z,"",0,1)&lt;&gt;"",_xlfn.XLOOKUP($B375,Event_and_Consequence!$CL:$CL,Event_and_Consequence!Z:Z,"",0,1),""))</f>
        <v/>
      </c>
      <c r="N375" s="179" t="str">
        <f>IF($C375="","",IF(_xlfn.XLOOKUP($B375,Event_and_Consequence!$CL:$CL,Event_and_Consequence!AA:AA,"",0,1)&lt;&gt;"",_xlfn.XLOOKUP($B375,Event_and_Consequence!$CL:$CL,Event_and_Consequence!AA:AA,"",0,1),""))</f>
        <v/>
      </c>
      <c r="O375" s="179" t="str">
        <f>IF($C375="","",IF(_xlfn.XLOOKUP($B375,Event_and_Consequence!$CL:$CL,Event_and_Consequence!AB:AB,"",0,1)&lt;&gt;"",_xlfn.XLOOKUP($B375,Event_and_Consequence!$CL:$CL,Event_and_Consequence!AB:AB,"",0,1),""))</f>
        <v/>
      </c>
      <c r="P375" s="184"/>
      <c r="Q375" s="184"/>
      <c r="R375" s="179" t="str">
        <f>IF($C375="","",IF(_xlfn.XLOOKUP($B375,Event_and_Consequence!$CL:$CL,Event_and_Consequence!AC:AC,"",0,1)&lt;&gt;"",_xlfn.XLOOKUP($B375,Event_and_Consequence!$CL:$CL,Event_and_Consequence!AC:AC,"",0,1),""))</f>
        <v/>
      </c>
      <c r="S375" s="179" t="str">
        <f>IF($C375="","",IF(_xlfn.XLOOKUP($B375,Event_and_Consequence!$CL:$CL,Event_and_Consequence!AD:AD,"",0,1)&lt;&gt;"",_xlfn.XLOOKUP($B375,Event_and_Consequence!$CL:$CL,Event_and_Consequence!AD:AD,"",0,1),""))</f>
        <v/>
      </c>
      <c r="T375" s="179" t="str">
        <f>IF($C375="","",IF(_xlfn.XLOOKUP($B375,Event_and_Consequence!$CL:$CL,Event_and_Consequence!AE:AE,"",0,1)&lt;&gt;"",_xlfn.XLOOKUP($B375,Event_and_Consequence!$CL:$CL,Event_and_Consequence!AE:AE,"",0,1),""))</f>
        <v/>
      </c>
      <c r="U375" s="179" t="str">
        <f>IF($C375="","",IF(_xlfn.XLOOKUP($B375,Event_and_Consequence!$CL:$CL,Event_and_Consequence!AF:AF,"",0,1)&lt;&gt;"",_xlfn.XLOOKUP($B375,Event_and_Consequence!$CL:$CL,Event_and_Consequence!AF:AF,"",0,1),""))</f>
        <v/>
      </c>
      <c r="V375" s="184"/>
      <c r="W375" s="184"/>
      <c r="X375" s="179" t="str">
        <f>IF($C375="","",IF(_xlfn.XLOOKUP($B375,Event_and_Consequence!$CL:$CL,Event_and_Consequence!AG:AG,"",0,1)&lt;&gt;"",_xlfn.XLOOKUP($B375,Event_and_Consequence!$CL:$CL,Event_and_Consequence!AG:AG,"",0,1),""))</f>
        <v/>
      </c>
      <c r="Y375" s="179" t="str">
        <f>IF($C375="","",IF(_xlfn.XLOOKUP($B375,Event_and_Consequence!$CL:$CL,Event_and_Consequence!AH:AH,"",0,1)&lt;&gt;"",_xlfn.XLOOKUP($B375,Event_and_Consequence!$CL:$CL,Event_and_Consequence!AH:AH,"",0,1),""))</f>
        <v/>
      </c>
      <c r="Z375" s="179" t="str">
        <f>IF($C375="","",IF(_xlfn.XLOOKUP($B375,Event_and_Consequence!$CL:$CL,Event_and_Consequence!AI:AI,"",0,1)&lt;&gt;"",_xlfn.XLOOKUP($B375,Event_and_Consequence!$CL:$CL,Event_and_Consequence!AI:AI,"",0,1),""))</f>
        <v/>
      </c>
      <c r="AA375" s="179" t="str">
        <f>IF($C375="","",IF(_xlfn.XLOOKUP($B375,Event_and_Consequence!$CL:$CL,Event_and_Consequence!AJ:AJ,"",0,1)&lt;&gt;"",_xlfn.XLOOKUP($B375,Event_and_Consequence!$CL:$CL,Event_and_Consequence!AJ:AJ,"",0,1),""))</f>
        <v/>
      </c>
      <c r="AB375" s="184"/>
    </row>
    <row r="376" spans="1:28" s="176" customFormat="1" ht="12" x14ac:dyDescent="0.25">
      <c r="A376" s="188"/>
      <c r="B376" s="188">
        <v>374</v>
      </c>
      <c r="C376" s="178" t="str">
        <f>_xlfn.XLOOKUP($B376,Event_and_Consequence!$CL:$CL,Event_and_Consequence!B:B,"",0,1)</f>
        <v/>
      </c>
      <c r="D376" s="179" t="str">
        <f>IF($C376="","",_xlfn.XLOOKUP(C376,Facility_Information!B:B,Facility_Information!O:O,,0,1))</f>
        <v/>
      </c>
      <c r="E376" s="180" t="str">
        <f>IF($C376="","",_xlfn.XLOOKUP($B376,Event_and_Consequence!$CL:$CL,Event_and_Consequence!G:G,"",0,1))</f>
        <v/>
      </c>
      <c r="F376" s="181" t="str">
        <f>IF($C376="","",_xlfn.XLOOKUP($B376,Event_and_Consequence!$CL:$CL,Event_and_Consequence!H:H,"",0,1))</f>
        <v/>
      </c>
      <c r="G376" s="184"/>
      <c r="H376" s="184"/>
      <c r="I376" s="184"/>
      <c r="J376" s="179" t="str">
        <f>IF($C376="","",_xlfn.XLOOKUP($B376,Event_and_Consequence!$CL:$CL,Event_and_Consequence!I:I,"",0,1))</f>
        <v/>
      </c>
      <c r="K376" s="184"/>
      <c r="L376" s="179" t="str">
        <f>IF($C376="","",IF(_xlfn.XLOOKUP($B376,Event_and_Consequence!$CL:$CL,Event_and_Consequence!Y:Y,"",0,1)&lt;&gt;"",_xlfn.XLOOKUP($B376,Event_and_Consequence!$CL:$CL,Event_and_Consequence!Y:Y,"",0,1),""))</f>
        <v/>
      </c>
      <c r="M376" s="179" t="str">
        <f>IF($C376="","",IF(_xlfn.XLOOKUP($B376,Event_and_Consequence!$CL:$CL,Event_and_Consequence!Z:Z,"",0,1)&lt;&gt;"",_xlfn.XLOOKUP($B376,Event_and_Consequence!$CL:$CL,Event_and_Consequence!Z:Z,"",0,1),""))</f>
        <v/>
      </c>
      <c r="N376" s="179" t="str">
        <f>IF($C376="","",IF(_xlfn.XLOOKUP($B376,Event_and_Consequence!$CL:$CL,Event_and_Consequence!AA:AA,"",0,1)&lt;&gt;"",_xlfn.XLOOKUP($B376,Event_and_Consequence!$CL:$CL,Event_and_Consequence!AA:AA,"",0,1),""))</f>
        <v/>
      </c>
      <c r="O376" s="179" t="str">
        <f>IF($C376="","",IF(_xlfn.XLOOKUP($B376,Event_and_Consequence!$CL:$CL,Event_and_Consequence!AB:AB,"",0,1)&lt;&gt;"",_xlfn.XLOOKUP($B376,Event_and_Consequence!$CL:$CL,Event_and_Consequence!AB:AB,"",0,1),""))</f>
        <v/>
      </c>
      <c r="P376" s="184"/>
      <c r="Q376" s="184"/>
      <c r="R376" s="179" t="str">
        <f>IF($C376="","",IF(_xlfn.XLOOKUP($B376,Event_and_Consequence!$CL:$CL,Event_and_Consequence!AC:AC,"",0,1)&lt;&gt;"",_xlfn.XLOOKUP($B376,Event_and_Consequence!$CL:$CL,Event_and_Consequence!AC:AC,"",0,1),""))</f>
        <v/>
      </c>
      <c r="S376" s="179" t="str">
        <f>IF($C376="","",IF(_xlfn.XLOOKUP($B376,Event_and_Consequence!$CL:$CL,Event_and_Consequence!AD:AD,"",0,1)&lt;&gt;"",_xlfn.XLOOKUP($B376,Event_and_Consequence!$CL:$CL,Event_and_Consequence!AD:AD,"",0,1),""))</f>
        <v/>
      </c>
      <c r="T376" s="179" t="str">
        <f>IF($C376="","",IF(_xlfn.XLOOKUP($B376,Event_and_Consequence!$CL:$CL,Event_and_Consequence!AE:AE,"",0,1)&lt;&gt;"",_xlfn.XLOOKUP($B376,Event_and_Consequence!$CL:$CL,Event_and_Consequence!AE:AE,"",0,1),""))</f>
        <v/>
      </c>
      <c r="U376" s="179" t="str">
        <f>IF($C376="","",IF(_xlfn.XLOOKUP($B376,Event_and_Consequence!$CL:$CL,Event_and_Consequence!AF:AF,"",0,1)&lt;&gt;"",_xlfn.XLOOKUP($B376,Event_and_Consequence!$CL:$CL,Event_and_Consequence!AF:AF,"",0,1),""))</f>
        <v/>
      </c>
      <c r="V376" s="184"/>
      <c r="W376" s="184"/>
      <c r="X376" s="179" t="str">
        <f>IF($C376="","",IF(_xlfn.XLOOKUP($B376,Event_and_Consequence!$CL:$CL,Event_and_Consequence!AG:AG,"",0,1)&lt;&gt;"",_xlfn.XLOOKUP($B376,Event_and_Consequence!$CL:$CL,Event_and_Consequence!AG:AG,"",0,1),""))</f>
        <v/>
      </c>
      <c r="Y376" s="179" t="str">
        <f>IF($C376="","",IF(_xlfn.XLOOKUP($B376,Event_and_Consequence!$CL:$CL,Event_and_Consequence!AH:AH,"",0,1)&lt;&gt;"",_xlfn.XLOOKUP($B376,Event_and_Consequence!$CL:$CL,Event_and_Consequence!AH:AH,"",0,1),""))</f>
        <v/>
      </c>
      <c r="Z376" s="179" t="str">
        <f>IF($C376="","",IF(_xlfn.XLOOKUP($B376,Event_and_Consequence!$CL:$CL,Event_and_Consequence!AI:AI,"",0,1)&lt;&gt;"",_xlfn.XLOOKUP($B376,Event_and_Consequence!$CL:$CL,Event_and_Consequence!AI:AI,"",0,1),""))</f>
        <v/>
      </c>
      <c r="AA376" s="179" t="str">
        <f>IF($C376="","",IF(_xlfn.XLOOKUP($B376,Event_and_Consequence!$CL:$CL,Event_and_Consequence!AJ:AJ,"",0,1)&lt;&gt;"",_xlfn.XLOOKUP($B376,Event_and_Consequence!$CL:$CL,Event_and_Consequence!AJ:AJ,"",0,1),""))</f>
        <v/>
      </c>
      <c r="AB376" s="184"/>
    </row>
    <row r="377" spans="1:28" s="176" customFormat="1" ht="12" x14ac:dyDescent="0.25">
      <c r="A377" s="188"/>
      <c r="B377" s="188">
        <v>375</v>
      </c>
      <c r="C377" s="178" t="str">
        <f>_xlfn.XLOOKUP($B377,Event_and_Consequence!$CL:$CL,Event_and_Consequence!B:B,"",0,1)</f>
        <v/>
      </c>
      <c r="D377" s="179" t="str">
        <f>IF($C377="","",_xlfn.XLOOKUP(C377,Facility_Information!B:B,Facility_Information!O:O,,0,1))</f>
        <v/>
      </c>
      <c r="E377" s="180" t="str">
        <f>IF($C377="","",_xlfn.XLOOKUP($B377,Event_and_Consequence!$CL:$CL,Event_and_Consequence!G:G,"",0,1))</f>
        <v/>
      </c>
      <c r="F377" s="181" t="str">
        <f>IF($C377="","",_xlfn.XLOOKUP($B377,Event_and_Consequence!$CL:$CL,Event_and_Consequence!H:H,"",0,1))</f>
        <v/>
      </c>
      <c r="G377" s="184"/>
      <c r="H377" s="184"/>
      <c r="I377" s="184"/>
      <c r="J377" s="179" t="str">
        <f>IF($C377="","",_xlfn.XLOOKUP($B377,Event_and_Consequence!$CL:$CL,Event_and_Consequence!I:I,"",0,1))</f>
        <v/>
      </c>
      <c r="K377" s="184"/>
      <c r="L377" s="179" t="str">
        <f>IF($C377="","",IF(_xlfn.XLOOKUP($B377,Event_and_Consequence!$CL:$CL,Event_and_Consequence!Y:Y,"",0,1)&lt;&gt;"",_xlfn.XLOOKUP($B377,Event_and_Consequence!$CL:$CL,Event_and_Consequence!Y:Y,"",0,1),""))</f>
        <v/>
      </c>
      <c r="M377" s="179" t="str">
        <f>IF($C377="","",IF(_xlfn.XLOOKUP($B377,Event_and_Consequence!$CL:$CL,Event_and_Consequence!Z:Z,"",0,1)&lt;&gt;"",_xlfn.XLOOKUP($B377,Event_and_Consequence!$CL:$CL,Event_and_Consequence!Z:Z,"",0,1),""))</f>
        <v/>
      </c>
      <c r="N377" s="179" t="str">
        <f>IF($C377="","",IF(_xlfn.XLOOKUP($B377,Event_and_Consequence!$CL:$CL,Event_and_Consequence!AA:AA,"",0,1)&lt;&gt;"",_xlfn.XLOOKUP($B377,Event_and_Consequence!$CL:$CL,Event_and_Consequence!AA:AA,"",0,1),""))</f>
        <v/>
      </c>
      <c r="O377" s="179" t="str">
        <f>IF($C377="","",IF(_xlfn.XLOOKUP($B377,Event_and_Consequence!$CL:$CL,Event_and_Consequence!AB:AB,"",0,1)&lt;&gt;"",_xlfn.XLOOKUP($B377,Event_and_Consequence!$CL:$CL,Event_and_Consequence!AB:AB,"",0,1),""))</f>
        <v/>
      </c>
      <c r="P377" s="184"/>
      <c r="Q377" s="184"/>
      <c r="R377" s="179" t="str">
        <f>IF($C377="","",IF(_xlfn.XLOOKUP($B377,Event_and_Consequence!$CL:$CL,Event_and_Consequence!AC:AC,"",0,1)&lt;&gt;"",_xlfn.XLOOKUP($B377,Event_and_Consequence!$CL:$CL,Event_and_Consequence!AC:AC,"",0,1),""))</f>
        <v/>
      </c>
      <c r="S377" s="179" t="str">
        <f>IF($C377="","",IF(_xlfn.XLOOKUP($B377,Event_and_Consequence!$CL:$CL,Event_and_Consequence!AD:AD,"",0,1)&lt;&gt;"",_xlfn.XLOOKUP($B377,Event_and_Consequence!$CL:$CL,Event_and_Consequence!AD:AD,"",0,1),""))</f>
        <v/>
      </c>
      <c r="T377" s="179" t="str">
        <f>IF($C377="","",IF(_xlfn.XLOOKUP($B377,Event_and_Consequence!$CL:$CL,Event_and_Consequence!AE:AE,"",0,1)&lt;&gt;"",_xlfn.XLOOKUP($B377,Event_and_Consequence!$CL:$CL,Event_and_Consequence!AE:AE,"",0,1),""))</f>
        <v/>
      </c>
      <c r="U377" s="179" t="str">
        <f>IF($C377="","",IF(_xlfn.XLOOKUP($B377,Event_and_Consequence!$CL:$CL,Event_and_Consequence!AF:AF,"",0,1)&lt;&gt;"",_xlfn.XLOOKUP($B377,Event_and_Consequence!$CL:$CL,Event_and_Consequence!AF:AF,"",0,1),""))</f>
        <v/>
      </c>
      <c r="V377" s="184"/>
      <c r="W377" s="184"/>
      <c r="X377" s="179" t="str">
        <f>IF($C377="","",IF(_xlfn.XLOOKUP($B377,Event_and_Consequence!$CL:$CL,Event_and_Consequence!AG:AG,"",0,1)&lt;&gt;"",_xlfn.XLOOKUP($B377,Event_and_Consequence!$CL:$CL,Event_and_Consequence!AG:AG,"",0,1),""))</f>
        <v/>
      </c>
      <c r="Y377" s="179" t="str">
        <f>IF($C377="","",IF(_xlfn.XLOOKUP($B377,Event_and_Consequence!$CL:$CL,Event_and_Consequence!AH:AH,"",0,1)&lt;&gt;"",_xlfn.XLOOKUP($B377,Event_and_Consequence!$CL:$CL,Event_and_Consequence!AH:AH,"",0,1),""))</f>
        <v/>
      </c>
      <c r="Z377" s="179" t="str">
        <f>IF($C377="","",IF(_xlfn.XLOOKUP($B377,Event_and_Consequence!$CL:$CL,Event_and_Consequence!AI:AI,"",0,1)&lt;&gt;"",_xlfn.XLOOKUP($B377,Event_and_Consequence!$CL:$CL,Event_and_Consequence!AI:AI,"",0,1),""))</f>
        <v/>
      </c>
      <c r="AA377" s="179" t="str">
        <f>IF($C377="","",IF(_xlfn.XLOOKUP($B377,Event_and_Consequence!$CL:$CL,Event_and_Consequence!AJ:AJ,"",0,1)&lt;&gt;"",_xlfn.XLOOKUP($B377,Event_and_Consequence!$CL:$CL,Event_and_Consequence!AJ:AJ,"",0,1),""))</f>
        <v/>
      </c>
      <c r="AB377" s="184"/>
    </row>
    <row r="378" spans="1:28" s="176" customFormat="1" ht="12" x14ac:dyDescent="0.25">
      <c r="A378" s="188"/>
      <c r="B378" s="188">
        <v>376</v>
      </c>
      <c r="C378" s="178" t="str">
        <f>_xlfn.XLOOKUP($B378,Event_and_Consequence!$CL:$CL,Event_and_Consequence!B:B,"",0,1)</f>
        <v/>
      </c>
      <c r="D378" s="179" t="str">
        <f>IF($C378="","",_xlfn.XLOOKUP(C378,Facility_Information!B:B,Facility_Information!O:O,,0,1))</f>
        <v/>
      </c>
      <c r="E378" s="180" t="str">
        <f>IF($C378="","",_xlfn.XLOOKUP($B378,Event_and_Consequence!$CL:$CL,Event_and_Consequence!G:G,"",0,1))</f>
        <v/>
      </c>
      <c r="F378" s="181" t="str">
        <f>IF($C378="","",_xlfn.XLOOKUP($B378,Event_and_Consequence!$CL:$CL,Event_and_Consequence!H:H,"",0,1))</f>
        <v/>
      </c>
      <c r="G378" s="184"/>
      <c r="H378" s="184"/>
      <c r="I378" s="184"/>
      <c r="J378" s="179" t="str">
        <f>IF($C378="","",_xlfn.XLOOKUP($B378,Event_and_Consequence!$CL:$CL,Event_and_Consequence!I:I,"",0,1))</f>
        <v/>
      </c>
      <c r="K378" s="184"/>
      <c r="L378" s="179" t="str">
        <f>IF($C378="","",IF(_xlfn.XLOOKUP($B378,Event_and_Consequence!$CL:$CL,Event_and_Consequence!Y:Y,"",0,1)&lt;&gt;"",_xlfn.XLOOKUP($B378,Event_and_Consequence!$CL:$CL,Event_and_Consequence!Y:Y,"",0,1),""))</f>
        <v/>
      </c>
      <c r="M378" s="179" t="str">
        <f>IF($C378="","",IF(_xlfn.XLOOKUP($B378,Event_and_Consequence!$CL:$CL,Event_and_Consequence!Z:Z,"",0,1)&lt;&gt;"",_xlfn.XLOOKUP($B378,Event_and_Consequence!$CL:$CL,Event_and_Consequence!Z:Z,"",0,1),""))</f>
        <v/>
      </c>
      <c r="N378" s="179" t="str">
        <f>IF($C378="","",IF(_xlfn.XLOOKUP($B378,Event_and_Consequence!$CL:$CL,Event_and_Consequence!AA:AA,"",0,1)&lt;&gt;"",_xlfn.XLOOKUP($B378,Event_and_Consequence!$CL:$CL,Event_and_Consequence!AA:AA,"",0,1),""))</f>
        <v/>
      </c>
      <c r="O378" s="179" t="str">
        <f>IF($C378="","",IF(_xlfn.XLOOKUP($B378,Event_and_Consequence!$CL:$CL,Event_and_Consequence!AB:AB,"",0,1)&lt;&gt;"",_xlfn.XLOOKUP($B378,Event_and_Consequence!$CL:$CL,Event_and_Consequence!AB:AB,"",0,1),""))</f>
        <v/>
      </c>
      <c r="P378" s="184"/>
      <c r="Q378" s="184"/>
      <c r="R378" s="179" t="str">
        <f>IF($C378="","",IF(_xlfn.XLOOKUP($B378,Event_and_Consequence!$CL:$CL,Event_and_Consequence!AC:AC,"",0,1)&lt;&gt;"",_xlfn.XLOOKUP($B378,Event_and_Consequence!$CL:$CL,Event_and_Consequence!AC:AC,"",0,1),""))</f>
        <v/>
      </c>
      <c r="S378" s="179" t="str">
        <f>IF($C378="","",IF(_xlfn.XLOOKUP($B378,Event_and_Consequence!$CL:$CL,Event_and_Consequence!AD:AD,"",0,1)&lt;&gt;"",_xlfn.XLOOKUP($B378,Event_and_Consequence!$CL:$CL,Event_and_Consequence!AD:AD,"",0,1),""))</f>
        <v/>
      </c>
      <c r="T378" s="179" t="str">
        <f>IF($C378="","",IF(_xlfn.XLOOKUP($B378,Event_and_Consequence!$CL:$CL,Event_and_Consequence!AE:AE,"",0,1)&lt;&gt;"",_xlfn.XLOOKUP($B378,Event_and_Consequence!$CL:$CL,Event_and_Consequence!AE:AE,"",0,1),""))</f>
        <v/>
      </c>
      <c r="U378" s="179" t="str">
        <f>IF($C378="","",IF(_xlfn.XLOOKUP($B378,Event_and_Consequence!$CL:$CL,Event_and_Consequence!AF:AF,"",0,1)&lt;&gt;"",_xlfn.XLOOKUP($B378,Event_and_Consequence!$CL:$CL,Event_and_Consequence!AF:AF,"",0,1),""))</f>
        <v/>
      </c>
      <c r="V378" s="184"/>
      <c r="W378" s="184"/>
      <c r="X378" s="179" t="str">
        <f>IF($C378="","",IF(_xlfn.XLOOKUP($B378,Event_and_Consequence!$CL:$CL,Event_and_Consequence!AG:AG,"",0,1)&lt;&gt;"",_xlfn.XLOOKUP($B378,Event_and_Consequence!$CL:$CL,Event_and_Consequence!AG:AG,"",0,1),""))</f>
        <v/>
      </c>
      <c r="Y378" s="179" t="str">
        <f>IF($C378="","",IF(_xlfn.XLOOKUP($B378,Event_and_Consequence!$CL:$CL,Event_and_Consequence!AH:AH,"",0,1)&lt;&gt;"",_xlfn.XLOOKUP($B378,Event_and_Consequence!$CL:$CL,Event_and_Consequence!AH:AH,"",0,1),""))</f>
        <v/>
      </c>
      <c r="Z378" s="179" t="str">
        <f>IF($C378="","",IF(_xlfn.XLOOKUP($B378,Event_and_Consequence!$CL:$CL,Event_and_Consequence!AI:AI,"",0,1)&lt;&gt;"",_xlfn.XLOOKUP($B378,Event_and_Consequence!$CL:$CL,Event_and_Consequence!AI:AI,"",0,1),""))</f>
        <v/>
      </c>
      <c r="AA378" s="179" t="str">
        <f>IF($C378="","",IF(_xlfn.XLOOKUP($B378,Event_and_Consequence!$CL:$CL,Event_and_Consequence!AJ:AJ,"",0,1)&lt;&gt;"",_xlfn.XLOOKUP($B378,Event_and_Consequence!$CL:$CL,Event_and_Consequence!AJ:AJ,"",0,1),""))</f>
        <v/>
      </c>
      <c r="AB378" s="184"/>
    </row>
    <row r="379" spans="1:28" s="176" customFormat="1" ht="12" x14ac:dyDescent="0.25">
      <c r="A379" s="188"/>
      <c r="B379" s="188">
        <v>377</v>
      </c>
      <c r="C379" s="178" t="str">
        <f>_xlfn.XLOOKUP($B379,Event_and_Consequence!$CL:$CL,Event_and_Consequence!B:B,"",0,1)</f>
        <v/>
      </c>
      <c r="D379" s="179" t="str">
        <f>IF($C379="","",_xlfn.XLOOKUP(C379,Facility_Information!B:B,Facility_Information!O:O,,0,1))</f>
        <v/>
      </c>
      <c r="E379" s="180" t="str">
        <f>IF($C379="","",_xlfn.XLOOKUP($B379,Event_and_Consequence!$CL:$CL,Event_and_Consequence!G:G,"",0,1))</f>
        <v/>
      </c>
      <c r="F379" s="181" t="str">
        <f>IF($C379="","",_xlfn.XLOOKUP($B379,Event_and_Consequence!$CL:$CL,Event_and_Consequence!H:H,"",0,1))</f>
        <v/>
      </c>
      <c r="G379" s="184"/>
      <c r="H379" s="184"/>
      <c r="I379" s="184"/>
      <c r="J379" s="179" t="str">
        <f>IF($C379="","",_xlfn.XLOOKUP($B379,Event_and_Consequence!$CL:$CL,Event_and_Consequence!I:I,"",0,1))</f>
        <v/>
      </c>
      <c r="K379" s="184"/>
      <c r="L379" s="179" t="str">
        <f>IF($C379="","",IF(_xlfn.XLOOKUP($B379,Event_and_Consequence!$CL:$CL,Event_and_Consequence!Y:Y,"",0,1)&lt;&gt;"",_xlfn.XLOOKUP($B379,Event_and_Consequence!$CL:$CL,Event_and_Consequence!Y:Y,"",0,1),""))</f>
        <v/>
      </c>
      <c r="M379" s="179" t="str">
        <f>IF($C379="","",IF(_xlfn.XLOOKUP($B379,Event_and_Consequence!$CL:$CL,Event_and_Consequence!Z:Z,"",0,1)&lt;&gt;"",_xlfn.XLOOKUP($B379,Event_and_Consequence!$CL:$CL,Event_and_Consequence!Z:Z,"",0,1),""))</f>
        <v/>
      </c>
      <c r="N379" s="179" t="str">
        <f>IF($C379="","",IF(_xlfn.XLOOKUP($B379,Event_and_Consequence!$CL:$CL,Event_and_Consequence!AA:AA,"",0,1)&lt;&gt;"",_xlfn.XLOOKUP($B379,Event_and_Consequence!$CL:$CL,Event_and_Consequence!AA:AA,"",0,1),""))</f>
        <v/>
      </c>
      <c r="O379" s="179" t="str">
        <f>IF($C379="","",IF(_xlfn.XLOOKUP($B379,Event_and_Consequence!$CL:$CL,Event_and_Consequence!AB:AB,"",0,1)&lt;&gt;"",_xlfn.XLOOKUP($B379,Event_and_Consequence!$CL:$CL,Event_and_Consequence!AB:AB,"",0,1),""))</f>
        <v/>
      </c>
      <c r="P379" s="184"/>
      <c r="Q379" s="184"/>
      <c r="R379" s="179" t="str">
        <f>IF($C379="","",IF(_xlfn.XLOOKUP($B379,Event_and_Consequence!$CL:$CL,Event_and_Consequence!AC:AC,"",0,1)&lt;&gt;"",_xlfn.XLOOKUP($B379,Event_and_Consequence!$CL:$CL,Event_and_Consequence!AC:AC,"",0,1),""))</f>
        <v/>
      </c>
      <c r="S379" s="179" t="str">
        <f>IF($C379="","",IF(_xlfn.XLOOKUP($B379,Event_and_Consequence!$CL:$CL,Event_and_Consequence!AD:AD,"",0,1)&lt;&gt;"",_xlfn.XLOOKUP($B379,Event_and_Consequence!$CL:$CL,Event_and_Consequence!AD:AD,"",0,1),""))</f>
        <v/>
      </c>
      <c r="T379" s="179" t="str">
        <f>IF($C379="","",IF(_xlfn.XLOOKUP($B379,Event_and_Consequence!$CL:$CL,Event_and_Consequence!AE:AE,"",0,1)&lt;&gt;"",_xlfn.XLOOKUP($B379,Event_and_Consequence!$CL:$CL,Event_and_Consequence!AE:AE,"",0,1),""))</f>
        <v/>
      </c>
      <c r="U379" s="179" t="str">
        <f>IF($C379="","",IF(_xlfn.XLOOKUP($B379,Event_and_Consequence!$CL:$CL,Event_and_Consequence!AF:AF,"",0,1)&lt;&gt;"",_xlfn.XLOOKUP($B379,Event_and_Consequence!$CL:$CL,Event_and_Consequence!AF:AF,"",0,1),""))</f>
        <v/>
      </c>
      <c r="V379" s="184"/>
      <c r="W379" s="184"/>
      <c r="X379" s="179" t="str">
        <f>IF($C379="","",IF(_xlfn.XLOOKUP($B379,Event_and_Consequence!$CL:$CL,Event_and_Consequence!AG:AG,"",0,1)&lt;&gt;"",_xlfn.XLOOKUP($B379,Event_and_Consequence!$CL:$CL,Event_and_Consequence!AG:AG,"",0,1),""))</f>
        <v/>
      </c>
      <c r="Y379" s="179" t="str">
        <f>IF($C379="","",IF(_xlfn.XLOOKUP($B379,Event_and_Consequence!$CL:$CL,Event_and_Consequence!AH:AH,"",0,1)&lt;&gt;"",_xlfn.XLOOKUP($B379,Event_and_Consequence!$CL:$CL,Event_and_Consequence!AH:AH,"",0,1),""))</f>
        <v/>
      </c>
      <c r="Z379" s="179" t="str">
        <f>IF($C379="","",IF(_xlfn.XLOOKUP($B379,Event_and_Consequence!$CL:$CL,Event_and_Consequence!AI:AI,"",0,1)&lt;&gt;"",_xlfn.XLOOKUP($B379,Event_and_Consequence!$CL:$CL,Event_and_Consequence!AI:AI,"",0,1),""))</f>
        <v/>
      </c>
      <c r="AA379" s="179" t="str">
        <f>IF($C379="","",IF(_xlfn.XLOOKUP($B379,Event_and_Consequence!$CL:$CL,Event_and_Consequence!AJ:AJ,"",0,1)&lt;&gt;"",_xlfn.XLOOKUP($B379,Event_and_Consequence!$CL:$CL,Event_and_Consequence!AJ:AJ,"",0,1),""))</f>
        <v/>
      </c>
      <c r="AB379" s="184"/>
    </row>
    <row r="380" spans="1:28" s="176" customFormat="1" ht="12" x14ac:dyDescent="0.25">
      <c r="A380" s="188"/>
      <c r="B380" s="188">
        <v>378</v>
      </c>
      <c r="C380" s="178" t="str">
        <f>_xlfn.XLOOKUP($B380,Event_and_Consequence!$CL:$CL,Event_and_Consequence!B:B,"",0,1)</f>
        <v/>
      </c>
      <c r="D380" s="179" t="str">
        <f>IF($C380="","",_xlfn.XLOOKUP(C380,Facility_Information!B:B,Facility_Information!O:O,,0,1))</f>
        <v/>
      </c>
      <c r="E380" s="180" t="str">
        <f>IF($C380="","",_xlfn.XLOOKUP($B380,Event_and_Consequence!$CL:$CL,Event_and_Consequence!G:G,"",0,1))</f>
        <v/>
      </c>
      <c r="F380" s="181" t="str">
        <f>IF($C380="","",_xlfn.XLOOKUP($B380,Event_and_Consequence!$CL:$CL,Event_and_Consequence!H:H,"",0,1))</f>
        <v/>
      </c>
      <c r="G380" s="184"/>
      <c r="H380" s="184"/>
      <c r="I380" s="184"/>
      <c r="J380" s="179" t="str">
        <f>IF($C380="","",_xlfn.XLOOKUP($B380,Event_and_Consequence!$CL:$CL,Event_and_Consequence!I:I,"",0,1))</f>
        <v/>
      </c>
      <c r="K380" s="184"/>
      <c r="L380" s="179" t="str">
        <f>IF($C380="","",IF(_xlfn.XLOOKUP($B380,Event_and_Consequence!$CL:$CL,Event_and_Consequence!Y:Y,"",0,1)&lt;&gt;"",_xlfn.XLOOKUP($B380,Event_and_Consequence!$CL:$CL,Event_and_Consequence!Y:Y,"",0,1),""))</f>
        <v/>
      </c>
      <c r="M380" s="179" t="str">
        <f>IF($C380="","",IF(_xlfn.XLOOKUP($B380,Event_and_Consequence!$CL:$CL,Event_and_Consequence!Z:Z,"",0,1)&lt;&gt;"",_xlfn.XLOOKUP($B380,Event_and_Consequence!$CL:$CL,Event_and_Consequence!Z:Z,"",0,1),""))</f>
        <v/>
      </c>
      <c r="N380" s="179" t="str">
        <f>IF($C380="","",IF(_xlfn.XLOOKUP($B380,Event_and_Consequence!$CL:$CL,Event_and_Consequence!AA:AA,"",0,1)&lt;&gt;"",_xlfn.XLOOKUP($B380,Event_and_Consequence!$CL:$CL,Event_and_Consequence!AA:AA,"",0,1),""))</f>
        <v/>
      </c>
      <c r="O380" s="179" t="str">
        <f>IF($C380="","",IF(_xlfn.XLOOKUP($B380,Event_and_Consequence!$CL:$CL,Event_and_Consequence!AB:AB,"",0,1)&lt;&gt;"",_xlfn.XLOOKUP($B380,Event_and_Consequence!$CL:$CL,Event_and_Consequence!AB:AB,"",0,1),""))</f>
        <v/>
      </c>
      <c r="P380" s="184"/>
      <c r="Q380" s="184"/>
      <c r="R380" s="179" t="str">
        <f>IF($C380="","",IF(_xlfn.XLOOKUP($B380,Event_and_Consequence!$CL:$CL,Event_and_Consequence!AC:AC,"",0,1)&lt;&gt;"",_xlfn.XLOOKUP($B380,Event_and_Consequence!$CL:$CL,Event_and_Consequence!AC:AC,"",0,1),""))</f>
        <v/>
      </c>
      <c r="S380" s="179" t="str">
        <f>IF($C380="","",IF(_xlfn.XLOOKUP($B380,Event_and_Consequence!$CL:$CL,Event_and_Consequence!AD:AD,"",0,1)&lt;&gt;"",_xlfn.XLOOKUP($B380,Event_and_Consequence!$CL:$CL,Event_and_Consequence!AD:AD,"",0,1),""))</f>
        <v/>
      </c>
      <c r="T380" s="179" t="str">
        <f>IF($C380="","",IF(_xlfn.XLOOKUP($B380,Event_and_Consequence!$CL:$CL,Event_and_Consequence!AE:AE,"",0,1)&lt;&gt;"",_xlfn.XLOOKUP($B380,Event_and_Consequence!$CL:$CL,Event_and_Consequence!AE:AE,"",0,1),""))</f>
        <v/>
      </c>
      <c r="U380" s="179" t="str">
        <f>IF($C380="","",IF(_xlfn.XLOOKUP($B380,Event_and_Consequence!$CL:$CL,Event_and_Consequence!AF:AF,"",0,1)&lt;&gt;"",_xlfn.XLOOKUP($B380,Event_and_Consequence!$CL:$CL,Event_and_Consequence!AF:AF,"",0,1),""))</f>
        <v/>
      </c>
      <c r="V380" s="184"/>
      <c r="W380" s="184"/>
      <c r="X380" s="179" t="str">
        <f>IF($C380="","",IF(_xlfn.XLOOKUP($B380,Event_and_Consequence!$CL:$CL,Event_and_Consequence!AG:AG,"",0,1)&lt;&gt;"",_xlfn.XLOOKUP($B380,Event_and_Consequence!$CL:$CL,Event_and_Consequence!AG:AG,"",0,1),""))</f>
        <v/>
      </c>
      <c r="Y380" s="179" t="str">
        <f>IF($C380="","",IF(_xlfn.XLOOKUP($B380,Event_and_Consequence!$CL:$CL,Event_and_Consequence!AH:AH,"",0,1)&lt;&gt;"",_xlfn.XLOOKUP($B380,Event_and_Consequence!$CL:$CL,Event_and_Consequence!AH:AH,"",0,1),""))</f>
        <v/>
      </c>
      <c r="Z380" s="179" t="str">
        <f>IF($C380="","",IF(_xlfn.XLOOKUP($B380,Event_and_Consequence!$CL:$CL,Event_and_Consequence!AI:AI,"",0,1)&lt;&gt;"",_xlfn.XLOOKUP($B380,Event_and_Consequence!$CL:$CL,Event_and_Consequence!AI:AI,"",0,1),""))</f>
        <v/>
      </c>
      <c r="AA380" s="179" t="str">
        <f>IF($C380="","",IF(_xlfn.XLOOKUP($B380,Event_and_Consequence!$CL:$CL,Event_and_Consequence!AJ:AJ,"",0,1)&lt;&gt;"",_xlfn.XLOOKUP($B380,Event_and_Consequence!$CL:$CL,Event_and_Consequence!AJ:AJ,"",0,1),""))</f>
        <v/>
      </c>
      <c r="AB380" s="184"/>
    </row>
    <row r="381" spans="1:28" s="176" customFormat="1" ht="12" x14ac:dyDescent="0.25">
      <c r="A381" s="188"/>
      <c r="B381" s="188">
        <v>379</v>
      </c>
      <c r="C381" s="178" t="str">
        <f>_xlfn.XLOOKUP($B381,Event_and_Consequence!$CL:$CL,Event_and_Consequence!B:B,"",0,1)</f>
        <v/>
      </c>
      <c r="D381" s="179" t="str">
        <f>IF($C381="","",_xlfn.XLOOKUP(C381,Facility_Information!B:B,Facility_Information!O:O,,0,1))</f>
        <v/>
      </c>
      <c r="E381" s="180" t="str">
        <f>IF($C381="","",_xlfn.XLOOKUP($B381,Event_and_Consequence!$CL:$CL,Event_and_Consequence!G:G,"",0,1))</f>
        <v/>
      </c>
      <c r="F381" s="181" t="str">
        <f>IF($C381="","",_xlfn.XLOOKUP($B381,Event_and_Consequence!$CL:$CL,Event_and_Consequence!H:H,"",0,1))</f>
        <v/>
      </c>
      <c r="G381" s="184"/>
      <c r="H381" s="184"/>
      <c r="I381" s="184"/>
      <c r="J381" s="179" t="str">
        <f>IF($C381="","",_xlfn.XLOOKUP($B381,Event_and_Consequence!$CL:$CL,Event_and_Consequence!I:I,"",0,1))</f>
        <v/>
      </c>
      <c r="K381" s="184"/>
      <c r="L381" s="179" t="str">
        <f>IF($C381="","",IF(_xlfn.XLOOKUP($B381,Event_and_Consequence!$CL:$CL,Event_and_Consequence!Y:Y,"",0,1)&lt;&gt;"",_xlfn.XLOOKUP($B381,Event_and_Consequence!$CL:$CL,Event_and_Consequence!Y:Y,"",0,1),""))</f>
        <v/>
      </c>
      <c r="M381" s="179" t="str">
        <f>IF($C381="","",IF(_xlfn.XLOOKUP($B381,Event_and_Consequence!$CL:$CL,Event_and_Consequence!Z:Z,"",0,1)&lt;&gt;"",_xlfn.XLOOKUP($B381,Event_and_Consequence!$CL:$CL,Event_and_Consequence!Z:Z,"",0,1),""))</f>
        <v/>
      </c>
      <c r="N381" s="179" t="str">
        <f>IF($C381="","",IF(_xlfn.XLOOKUP($B381,Event_and_Consequence!$CL:$CL,Event_and_Consequence!AA:AA,"",0,1)&lt;&gt;"",_xlfn.XLOOKUP($B381,Event_and_Consequence!$CL:$CL,Event_and_Consequence!AA:AA,"",0,1),""))</f>
        <v/>
      </c>
      <c r="O381" s="179" t="str">
        <f>IF($C381="","",IF(_xlfn.XLOOKUP($B381,Event_and_Consequence!$CL:$CL,Event_and_Consequence!AB:AB,"",0,1)&lt;&gt;"",_xlfn.XLOOKUP($B381,Event_and_Consequence!$CL:$CL,Event_and_Consequence!AB:AB,"",0,1),""))</f>
        <v/>
      </c>
      <c r="P381" s="184"/>
      <c r="Q381" s="184"/>
      <c r="R381" s="179" t="str">
        <f>IF($C381="","",IF(_xlfn.XLOOKUP($B381,Event_and_Consequence!$CL:$CL,Event_and_Consequence!AC:AC,"",0,1)&lt;&gt;"",_xlfn.XLOOKUP($B381,Event_and_Consequence!$CL:$CL,Event_and_Consequence!AC:AC,"",0,1),""))</f>
        <v/>
      </c>
      <c r="S381" s="179" t="str">
        <f>IF($C381="","",IF(_xlfn.XLOOKUP($B381,Event_and_Consequence!$CL:$CL,Event_and_Consequence!AD:AD,"",0,1)&lt;&gt;"",_xlfn.XLOOKUP($B381,Event_and_Consequence!$CL:$CL,Event_and_Consequence!AD:AD,"",0,1),""))</f>
        <v/>
      </c>
      <c r="T381" s="179" t="str">
        <f>IF($C381="","",IF(_xlfn.XLOOKUP($B381,Event_and_Consequence!$CL:$CL,Event_and_Consequence!AE:AE,"",0,1)&lt;&gt;"",_xlfn.XLOOKUP($B381,Event_and_Consequence!$CL:$CL,Event_and_Consequence!AE:AE,"",0,1),""))</f>
        <v/>
      </c>
      <c r="U381" s="179" t="str">
        <f>IF($C381="","",IF(_xlfn.XLOOKUP($B381,Event_and_Consequence!$CL:$CL,Event_and_Consequence!AF:AF,"",0,1)&lt;&gt;"",_xlfn.XLOOKUP($B381,Event_and_Consequence!$CL:$CL,Event_and_Consequence!AF:AF,"",0,1),""))</f>
        <v/>
      </c>
      <c r="V381" s="184"/>
      <c r="W381" s="184"/>
      <c r="X381" s="179" t="str">
        <f>IF($C381="","",IF(_xlfn.XLOOKUP($B381,Event_and_Consequence!$CL:$CL,Event_and_Consequence!AG:AG,"",0,1)&lt;&gt;"",_xlfn.XLOOKUP($B381,Event_and_Consequence!$CL:$CL,Event_and_Consequence!AG:AG,"",0,1),""))</f>
        <v/>
      </c>
      <c r="Y381" s="179" t="str">
        <f>IF($C381="","",IF(_xlfn.XLOOKUP($B381,Event_and_Consequence!$CL:$CL,Event_and_Consequence!AH:AH,"",0,1)&lt;&gt;"",_xlfn.XLOOKUP($B381,Event_and_Consequence!$CL:$CL,Event_and_Consequence!AH:AH,"",0,1),""))</f>
        <v/>
      </c>
      <c r="Z381" s="179" t="str">
        <f>IF($C381="","",IF(_xlfn.XLOOKUP($B381,Event_and_Consequence!$CL:$CL,Event_and_Consequence!AI:AI,"",0,1)&lt;&gt;"",_xlfn.XLOOKUP($B381,Event_and_Consequence!$CL:$CL,Event_and_Consequence!AI:AI,"",0,1),""))</f>
        <v/>
      </c>
      <c r="AA381" s="179" t="str">
        <f>IF($C381="","",IF(_xlfn.XLOOKUP($B381,Event_and_Consequence!$CL:$CL,Event_and_Consequence!AJ:AJ,"",0,1)&lt;&gt;"",_xlfn.XLOOKUP($B381,Event_and_Consequence!$CL:$CL,Event_and_Consequence!AJ:AJ,"",0,1),""))</f>
        <v/>
      </c>
      <c r="AB381" s="184"/>
    </row>
    <row r="382" spans="1:28" s="176" customFormat="1" ht="12" x14ac:dyDescent="0.25">
      <c r="A382" s="188"/>
      <c r="B382" s="188">
        <v>380</v>
      </c>
      <c r="C382" s="178" t="str">
        <f>_xlfn.XLOOKUP($B382,Event_and_Consequence!$CL:$CL,Event_and_Consequence!B:B,"",0,1)</f>
        <v/>
      </c>
      <c r="D382" s="179" t="str">
        <f>IF($C382="","",_xlfn.XLOOKUP(C382,Facility_Information!B:B,Facility_Information!O:O,,0,1))</f>
        <v/>
      </c>
      <c r="E382" s="180" t="str">
        <f>IF($C382="","",_xlfn.XLOOKUP($B382,Event_and_Consequence!$CL:$CL,Event_and_Consequence!G:G,"",0,1))</f>
        <v/>
      </c>
      <c r="F382" s="181" t="str">
        <f>IF($C382="","",_xlfn.XLOOKUP($B382,Event_and_Consequence!$CL:$CL,Event_and_Consequence!H:H,"",0,1))</f>
        <v/>
      </c>
      <c r="G382" s="184"/>
      <c r="H382" s="184"/>
      <c r="I382" s="184"/>
      <c r="J382" s="179" t="str">
        <f>IF($C382="","",_xlfn.XLOOKUP($B382,Event_and_Consequence!$CL:$CL,Event_and_Consequence!I:I,"",0,1))</f>
        <v/>
      </c>
      <c r="K382" s="184"/>
      <c r="L382" s="179" t="str">
        <f>IF($C382="","",IF(_xlfn.XLOOKUP($B382,Event_and_Consequence!$CL:$CL,Event_and_Consequence!Y:Y,"",0,1)&lt;&gt;"",_xlfn.XLOOKUP($B382,Event_and_Consequence!$CL:$CL,Event_and_Consequence!Y:Y,"",0,1),""))</f>
        <v/>
      </c>
      <c r="M382" s="179" t="str">
        <f>IF($C382="","",IF(_xlfn.XLOOKUP($B382,Event_and_Consequence!$CL:$CL,Event_and_Consequence!Z:Z,"",0,1)&lt;&gt;"",_xlfn.XLOOKUP($B382,Event_and_Consequence!$CL:$CL,Event_and_Consequence!Z:Z,"",0,1),""))</f>
        <v/>
      </c>
      <c r="N382" s="179" t="str">
        <f>IF($C382="","",IF(_xlfn.XLOOKUP($B382,Event_and_Consequence!$CL:$CL,Event_and_Consequence!AA:AA,"",0,1)&lt;&gt;"",_xlfn.XLOOKUP($B382,Event_and_Consequence!$CL:$CL,Event_and_Consequence!AA:AA,"",0,1),""))</f>
        <v/>
      </c>
      <c r="O382" s="179" t="str">
        <f>IF($C382="","",IF(_xlfn.XLOOKUP($B382,Event_and_Consequence!$CL:$CL,Event_and_Consequence!AB:AB,"",0,1)&lt;&gt;"",_xlfn.XLOOKUP($B382,Event_and_Consequence!$CL:$CL,Event_and_Consequence!AB:AB,"",0,1),""))</f>
        <v/>
      </c>
      <c r="P382" s="184"/>
      <c r="Q382" s="184"/>
      <c r="R382" s="179" t="str">
        <f>IF($C382="","",IF(_xlfn.XLOOKUP($B382,Event_and_Consequence!$CL:$CL,Event_and_Consequence!AC:AC,"",0,1)&lt;&gt;"",_xlfn.XLOOKUP($B382,Event_and_Consequence!$CL:$CL,Event_and_Consequence!AC:AC,"",0,1),""))</f>
        <v/>
      </c>
      <c r="S382" s="179" t="str">
        <f>IF($C382="","",IF(_xlfn.XLOOKUP($B382,Event_and_Consequence!$CL:$CL,Event_and_Consequence!AD:AD,"",0,1)&lt;&gt;"",_xlfn.XLOOKUP($B382,Event_and_Consequence!$CL:$CL,Event_and_Consequence!AD:AD,"",0,1),""))</f>
        <v/>
      </c>
      <c r="T382" s="179" t="str">
        <f>IF($C382="","",IF(_xlfn.XLOOKUP($B382,Event_and_Consequence!$CL:$CL,Event_and_Consequence!AE:AE,"",0,1)&lt;&gt;"",_xlfn.XLOOKUP($B382,Event_and_Consequence!$CL:$CL,Event_and_Consequence!AE:AE,"",0,1),""))</f>
        <v/>
      </c>
      <c r="U382" s="179" t="str">
        <f>IF($C382="","",IF(_xlfn.XLOOKUP($B382,Event_and_Consequence!$CL:$CL,Event_and_Consequence!AF:AF,"",0,1)&lt;&gt;"",_xlfn.XLOOKUP($B382,Event_and_Consequence!$CL:$CL,Event_and_Consequence!AF:AF,"",0,1),""))</f>
        <v/>
      </c>
      <c r="V382" s="184"/>
      <c r="W382" s="184"/>
      <c r="X382" s="179" t="str">
        <f>IF($C382="","",IF(_xlfn.XLOOKUP($B382,Event_and_Consequence!$CL:$CL,Event_and_Consequence!AG:AG,"",0,1)&lt;&gt;"",_xlfn.XLOOKUP($B382,Event_and_Consequence!$CL:$CL,Event_and_Consequence!AG:AG,"",0,1),""))</f>
        <v/>
      </c>
      <c r="Y382" s="179" t="str">
        <f>IF($C382="","",IF(_xlfn.XLOOKUP($B382,Event_and_Consequence!$CL:$CL,Event_and_Consequence!AH:AH,"",0,1)&lt;&gt;"",_xlfn.XLOOKUP($B382,Event_and_Consequence!$CL:$CL,Event_and_Consequence!AH:AH,"",0,1),""))</f>
        <v/>
      </c>
      <c r="Z382" s="179" t="str">
        <f>IF($C382="","",IF(_xlfn.XLOOKUP($B382,Event_and_Consequence!$CL:$CL,Event_and_Consequence!AI:AI,"",0,1)&lt;&gt;"",_xlfn.XLOOKUP($B382,Event_and_Consequence!$CL:$CL,Event_and_Consequence!AI:AI,"",0,1),""))</f>
        <v/>
      </c>
      <c r="AA382" s="179" t="str">
        <f>IF($C382="","",IF(_xlfn.XLOOKUP($B382,Event_and_Consequence!$CL:$CL,Event_and_Consequence!AJ:AJ,"",0,1)&lt;&gt;"",_xlfn.XLOOKUP($B382,Event_and_Consequence!$CL:$CL,Event_and_Consequence!AJ:AJ,"",0,1),""))</f>
        <v/>
      </c>
      <c r="AB382" s="184"/>
    </row>
    <row r="383" spans="1:28" s="176" customFormat="1" ht="12" x14ac:dyDescent="0.25">
      <c r="A383" s="188"/>
      <c r="B383" s="188">
        <v>381</v>
      </c>
      <c r="C383" s="178" t="str">
        <f>_xlfn.XLOOKUP($B383,Event_and_Consequence!$CL:$CL,Event_and_Consequence!B:B,"",0,1)</f>
        <v/>
      </c>
      <c r="D383" s="179" t="str">
        <f>IF($C383="","",_xlfn.XLOOKUP(C383,Facility_Information!B:B,Facility_Information!O:O,,0,1))</f>
        <v/>
      </c>
      <c r="E383" s="180" t="str">
        <f>IF($C383="","",_xlfn.XLOOKUP($B383,Event_and_Consequence!$CL:$CL,Event_and_Consequence!G:G,"",0,1))</f>
        <v/>
      </c>
      <c r="F383" s="181" t="str">
        <f>IF($C383="","",_xlfn.XLOOKUP($B383,Event_and_Consequence!$CL:$CL,Event_and_Consequence!H:H,"",0,1))</f>
        <v/>
      </c>
      <c r="G383" s="184"/>
      <c r="H383" s="184"/>
      <c r="I383" s="184"/>
      <c r="J383" s="179" t="str">
        <f>IF($C383="","",_xlfn.XLOOKUP($B383,Event_and_Consequence!$CL:$CL,Event_and_Consequence!I:I,"",0,1))</f>
        <v/>
      </c>
      <c r="K383" s="184"/>
      <c r="L383" s="179" t="str">
        <f>IF($C383="","",IF(_xlfn.XLOOKUP($B383,Event_and_Consequence!$CL:$CL,Event_and_Consequence!Y:Y,"",0,1)&lt;&gt;"",_xlfn.XLOOKUP($B383,Event_and_Consequence!$CL:$CL,Event_and_Consequence!Y:Y,"",0,1),""))</f>
        <v/>
      </c>
      <c r="M383" s="179" t="str">
        <f>IF($C383="","",IF(_xlfn.XLOOKUP($B383,Event_and_Consequence!$CL:$CL,Event_and_Consequence!Z:Z,"",0,1)&lt;&gt;"",_xlfn.XLOOKUP($B383,Event_and_Consequence!$CL:$CL,Event_and_Consequence!Z:Z,"",0,1),""))</f>
        <v/>
      </c>
      <c r="N383" s="179" t="str">
        <f>IF($C383="","",IF(_xlfn.XLOOKUP($B383,Event_and_Consequence!$CL:$CL,Event_and_Consequence!AA:AA,"",0,1)&lt;&gt;"",_xlfn.XLOOKUP($B383,Event_and_Consequence!$CL:$CL,Event_and_Consequence!AA:AA,"",0,1),""))</f>
        <v/>
      </c>
      <c r="O383" s="179" t="str">
        <f>IF($C383="","",IF(_xlfn.XLOOKUP($B383,Event_and_Consequence!$CL:$CL,Event_and_Consequence!AB:AB,"",0,1)&lt;&gt;"",_xlfn.XLOOKUP($B383,Event_and_Consequence!$CL:$CL,Event_and_Consequence!AB:AB,"",0,1),""))</f>
        <v/>
      </c>
      <c r="P383" s="184"/>
      <c r="Q383" s="184"/>
      <c r="R383" s="179" t="str">
        <f>IF($C383="","",IF(_xlfn.XLOOKUP($B383,Event_and_Consequence!$CL:$CL,Event_and_Consequence!AC:AC,"",0,1)&lt;&gt;"",_xlfn.XLOOKUP($B383,Event_and_Consequence!$CL:$CL,Event_and_Consequence!AC:AC,"",0,1),""))</f>
        <v/>
      </c>
      <c r="S383" s="179" t="str">
        <f>IF($C383="","",IF(_xlfn.XLOOKUP($B383,Event_and_Consequence!$CL:$CL,Event_and_Consequence!AD:AD,"",0,1)&lt;&gt;"",_xlfn.XLOOKUP($B383,Event_and_Consequence!$CL:$CL,Event_and_Consequence!AD:AD,"",0,1),""))</f>
        <v/>
      </c>
      <c r="T383" s="179" t="str">
        <f>IF($C383="","",IF(_xlfn.XLOOKUP($B383,Event_and_Consequence!$CL:$CL,Event_and_Consequence!AE:AE,"",0,1)&lt;&gt;"",_xlfn.XLOOKUP($B383,Event_and_Consequence!$CL:$CL,Event_and_Consequence!AE:AE,"",0,1),""))</f>
        <v/>
      </c>
      <c r="U383" s="179" t="str">
        <f>IF($C383="","",IF(_xlfn.XLOOKUP($B383,Event_and_Consequence!$CL:$CL,Event_and_Consequence!AF:AF,"",0,1)&lt;&gt;"",_xlfn.XLOOKUP($B383,Event_and_Consequence!$CL:$CL,Event_and_Consequence!AF:AF,"",0,1),""))</f>
        <v/>
      </c>
      <c r="V383" s="184"/>
      <c r="W383" s="184"/>
      <c r="X383" s="179" t="str">
        <f>IF($C383="","",IF(_xlfn.XLOOKUP($B383,Event_and_Consequence!$CL:$CL,Event_and_Consequence!AG:AG,"",0,1)&lt;&gt;"",_xlfn.XLOOKUP($B383,Event_and_Consequence!$CL:$CL,Event_and_Consequence!AG:AG,"",0,1),""))</f>
        <v/>
      </c>
      <c r="Y383" s="179" t="str">
        <f>IF($C383="","",IF(_xlfn.XLOOKUP($B383,Event_and_Consequence!$CL:$CL,Event_and_Consequence!AH:AH,"",0,1)&lt;&gt;"",_xlfn.XLOOKUP($B383,Event_and_Consequence!$CL:$CL,Event_and_Consequence!AH:AH,"",0,1),""))</f>
        <v/>
      </c>
      <c r="Z383" s="179" t="str">
        <f>IF($C383="","",IF(_xlfn.XLOOKUP($B383,Event_and_Consequence!$CL:$CL,Event_and_Consequence!AI:AI,"",0,1)&lt;&gt;"",_xlfn.XLOOKUP($B383,Event_and_Consequence!$CL:$CL,Event_and_Consequence!AI:AI,"",0,1),""))</f>
        <v/>
      </c>
      <c r="AA383" s="179" t="str">
        <f>IF($C383="","",IF(_xlfn.XLOOKUP($B383,Event_and_Consequence!$CL:$CL,Event_and_Consequence!AJ:AJ,"",0,1)&lt;&gt;"",_xlfn.XLOOKUP($B383,Event_and_Consequence!$CL:$CL,Event_and_Consequence!AJ:AJ,"",0,1),""))</f>
        <v/>
      </c>
      <c r="AB383" s="184"/>
    </row>
    <row r="384" spans="1:28" s="176" customFormat="1" ht="12" x14ac:dyDescent="0.25">
      <c r="A384" s="188"/>
      <c r="B384" s="188">
        <v>382</v>
      </c>
      <c r="C384" s="178" t="str">
        <f>_xlfn.XLOOKUP($B384,Event_and_Consequence!$CL:$CL,Event_and_Consequence!B:B,"",0,1)</f>
        <v/>
      </c>
      <c r="D384" s="179" t="str">
        <f>IF($C384="","",_xlfn.XLOOKUP(C384,Facility_Information!B:B,Facility_Information!O:O,,0,1))</f>
        <v/>
      </c>
      <c r="E384" s="180" t="str">
        <f>IF($C384="","",_xlfn.XLOOKUP($B384,Event_and_Consequence!$CL:$CL,Event_and_Consequence!G:G,"",0,1))</f>
        <v/>
      </c>
      <c r="F384" s="181" t="str">
        <f>IF($C384="","",_xlfn.XLOOKUP($B384,Event_and_Consequence!$CL:$CL,Event_and_Consequence!H:H,"",0,1))</f>
        <v/>
      </c>
      <c r="G384" s="184"/>
      <c r="H384" s="184"/>
      <c r="I384" s="184"/>
      <c r="J384" s="179" t="str">
        <f>IF($C384="","",_xlfn.XLOOKUP($B384,Event_and_Consequence!$CL:$CL,Event_and_Consequence!I:I,"",0,1))</f>
        <v/>
      </c>
      <c r="K384" s="184"/>
      <c r="L384" s="179" t="str">
        <f>IF($C384="","",IF(_xlfn.XLOOKUP($B384,Event_and_Consequence!$CL:$CL,Event_and_Consequence!Y:Y,"",0,1)&lt;&gt;"",_xlfn.XLOOKUP($B384,Event_and_Consequence!$CL:$CL,Event_and_Consequence!Y:Y,"",0,1),""))</f>
        <v/>
      </c>
      <c r="M384" s="179" t="str">
        <f>IF($C384="","",IF(_xlfn.XLOOKUP($B384,Event_and_Consequence!$CL:$CL,Event_and_Consequence!Z:Z,"",0,1)&lt;&gt;"",_xlfn.XLOOKUP($B384,Event_and_Consequence!$CL:$CL,Event_and_Consequence!Z:Z,"",0,1),""))</f>
        <v/>
      </c>
      <c r="N384" s="179" t="str">
        <f>IF($C384="","",IF(_xlfn.XLOOKUP($B384,Event_and_Consequence!$CL:$CL,Event_and_Consequence!AA:AA,"",0,1)&lt;&gt;"",_xlfn.XLOOKUP($B384,Event_and_Consequence!$CL:$CL,Event_and_Consequence!AA:AA,"",0,1),""))</f>
        <v/>
      </c>
      <c r="O384" s="179" t="str">
        <f>IF($C384="","",IF(_xlfn.XLOOKUP($B384,Event_and_Consequence!$CL:$CL,Event_and_Consequence!AB:AB,"",0,1)&lt;&gt;"",_xlfn.XLOOKUP($B384,Event_and_Consequence!$CL:$CL,Event_and_Consequence!AB:AB,"",0,1),""))</f>
        <v/>
      </c>
      <c r="P384" s="184"/>
      <c r="Q384" s="184"/>
      <c r="R384" s="179" t="str">
        <f>IF($C384="","",IF(_xlfn.XLOOKUP($B384,Event_and_Consequence!$CL:$CL,Event_and_Consequence!AC:AC,"",0,1)&lt;&gt;"",_xlfn.XLOOKUP($B384,Event_and_Consequence!$CL:$CL,Event_and_Consequence!AC:AC,"",0,1),""))</f>
        <v/>
      </c>
      <c r="S384" s="179" t="str">
        <f>IF($C384="","",IF(_xlfn.XLOOKUP($B384,Event_and_Consequence!$CL:$CL,Event_and_Consequence!AD:AD,"",0,1)&lt;&gt;"",_xlfn.XLOOKUP($B384,Event_and_Consequence!$CL:$CL,Event_and_Consequence!AD:AD,"",0,1),""))</f>
        <v/>
      </c>
      <c r="T384" s="179" t="str">
        <f>IF($C384="","",IF(_xlfn.XLOOKUP($B384,Event_and_Consequence!$CL:$CL,Event_and_Consequence!AE:AE,"",0,1)&lt;&gt;"",_xlfn.XLOOKUP($B384,Event_and_Consequence!$CL:$CL,Event_and_Consequence!AE:AE,"",0,1),""))</f>
        <v/>
      </c>
      <c r="U384" s="179" t="str">
        <f>IF($C384="","",IF(_xlfn.XLOOKUP($B384,Event_and_Consequence!$CL:$CL,Event_and_Consequence!AF:AF,"",0,1)&lt;&gt;"",_xlfn.XLOOKUP($B384,Event_and_Consequence!$CL:$CL,Event_and_Consequence!AF:AF,"",0,1),""))</f>
        <v/>
      </c>
      <c r="V384" s="184"/>
      <c r="W384" s="184"/>
      <c r="X384" s="179" t="str">
        <f>IF($C384="","",IF(_xlfn.XLOOKUP($B384,Event_and_Consequence!$CL:$CL,Event_and_Consequence!AG:AG,"",0,1)&lt;&gt;"",_xlfn.XLOOKUP($B384,Event_and_Consequence!$CL:$CL,Event_and_Consequence!AG:AG,"",0,1),""))</f>
        <v/>
      </c>
      <c r="Y384" s="179" t="str">
        <f>IF($C384="","",IF(_xlfn.XLOOKUP($B384,Event_and_Consequence!$CL:$CL,Event_and_Consequence!AH:AH,"",0,1)&lt;&gt;"",_xlfn.XLOOKUP($B384,Event_and_Consequence!$CL:$CL,Event_and_Consequence!AH:AH,"",0,1),""))</f>
        <v/>
      </c>
      <c r="Z384" s="179" t="str">
        <f>IF($C384="","",IF(_xlfn.XLOOKUP($B384,Event_and_Consequence!$CL:$CL,Event_and_Consequence!AI:AI,"",0,1)&lt;&gt;"",_xlfn.XLOOKUP($B384,Event_and_Consequence!$CL:$CL,Event_and_Consequence!AI:AI,"",0,1),""))</f>
        <v/>
      </c>
      <c r="AA384" s="179" t="str">
        <f>IF($C384="","",IF(_xlfn.XLOOKUP($B384,Event_and_Consequence!$CL:$CL,Event_and_Consequence!AJ:AJ,"",0,1)&lt;&gt;"",_xlfn.XLOOKUP($B384,Event_and_Consequence!$CL:$CL,Event_and_Consequence!AJ:AJ,"",0,1),""))</f>
        <v/>
      </c>
      <c r="AB384" s="184"/>
    </row>
    <row r="385" spans="1:28" s="176" customFormat="1" ht="12" x14ac:dyDescent="0.25">
      <c r="A385" s="188"/>
      <c r="B385" s="188">
        <v>383</v>
      </c>
      <c r="C385" s="178" t="str">
        <f>_xlfn.XLOOKUP($B385,Event_and_Consequence!$CL:$CL,Event_and_Consequence!B:B,"",0,1)</f>
        <v/>
      </c>
      <c r="D385" s="179" t="str">
        <f>IF($C385="","",_xlfn.XLOOKUP(C385,Facility_Information!B:B,Facility_Information!O:O,,0,1))</f>
        <v/>
      </c>
      <c r="E385" s="180" t="str">
        <f>IF($C385="","",_xlfn.XLOOKUP($B385,Event_and_Consequence!$CL:$CL,Event_and_Consequence!G:G,"",0,1))</f>
        <v/>
      </c>
      <c r="F385" s="181" t="str">
        <f>IF($C385="","",_xlfn.XLOOKUP($B385,Event_and_Consequence!$CL:$CL,Event_and_Consequence!H:H,"",0,1))</f>
        <v/>
      </c>
      <c r="G385" s="184"/>
      <c r="H385" s="184"/>
      <c r="I385" s="184"/>
      <c r="J385" s="179" t="str">
        <f>IF($C385="","",_xlfn.XLOOKUP($B385,Event_and_Consequence!$CL:$CL,Event_and_Consequence!I:I,"",0,1))</f>
        <v/>
      </c>
      <c r="K385" s="184"/>
      <c r="L385" s="179" t="str">
        <f>IF($C385="","",IF(_xlfn.XLOOKUP($B385,Event_and_Consequence!$CL:$CL,Event_and_Consequence!Y:Y,"",0,1)&lt;&gt;"",_xlfn.XLOOKUP($B385,Event_and_Consequence!$CL:$CL,Event_and_Consequence!Y:Y,"",0,1),""))</f>
        <v/>
      </c>
      <c r="M385" s="179" t="str">
        <f>IF($C385="","",IF(_xlfn.XLOOKUP($B385,Event_and_Consequence!$CL:$CL,Event_and_Consequence!Z:Z,"",0,1)&lt;&gt;"",_xlfn.XLOOKUP($B385,Event_and_Consequence!$CL:$CL,Event_and_Consequence!Z:Z,"",0,1),""))</f>
        <v/>
      </c>
      <c r="N385" s="179" t="str">
        <f>IF($C385="","",IF(_xlfn.XLOOKUP($B385,Event_and_Consequence!$CL:$CL,Event_and_Consequence!AA:AA,"",0,1)&lt;&gt;"",_xlfn.XLOOKUP($B385,Event_and_Consequence!$CL:$CL,Event_and_Consequence!AA:AA,"",0,1),""))</f>
        <v/>
      </c>
      <c r="O385" s="179" t="str">
        <f>IF($C385="","",IF(_xlfn.XLOOKUP($B385,Event_and_Consequence!$CL:$CL,Event_and_Consequence!AB:AB,"",0,1)&lt;&gt;"",_xlfn.XLOOKUP($B385,Event_and_Consequence!$CL:$CL,Event_and_Consequence!AB:AB,"",0,1),""))</f>
        <v/>
      </c>
      <c r="P385" s="184"/>
      <c r="Q385" s="184"/>
      <c r="R385" s="179" t="str">
        <f>IF($C385="","",IF(_xlfn.XLOOKUP($B385,Event_and_Consequence!$CL:$CL,Event_and_Consequence!AC:AC,"",0,1)&lt;&gt;"",_xlfn.XLOOKUP($B385,Event_and_Consequence!$CL:$CL,Event_and_Consequence!AC:AC,"",0,1),""))</f>
        <v/>
      </c>
      <c r="S385" s="179" t="str">
        <f>IF($C385="","",IF(_xlfn.XLOOKUP($B385,Event_and_Consequence!$CL:$CL,Event_and_Consequence!AD:AD,"",0,1)&lt;&gt;"",_xlfn.XLOOKUP($B385,Event_and_Consequence!$CL:$CL,Event_and_Consequence!AD:AD,"",0,1),""))</f>
        <v/>
      </c>
      <c r="T385" s="179" t="str">
        <f>IF($C385="","",IF(_xlfn.XLOOKUP($B385,Event_and_Consequence!$CL:$CL,Event_and_Consequence!AE:AE,"",0,1)&lt;&gt;"",_xlfn.XLOOKUP($B385,Event_and_Consequence!$CL:$CL,Event_and_Consequence!AE:AE,"",0,1),""))</f>
        <v/>
      </c>
      <c r="U385" s="179" t="str">
        <f>IF($C385="","",IF(_xlfn.XLOOKUP($B385,Event_and_Consequence!$CL:$CL,Event_and_Consequence!AF:AF,"",0,1)&lt;&gt;"",_xlfn.XLOOKUP($B385,Event_and_Consequence!$CL:$CL,Event_and_Consequence!AF:AF,"",0,1),""))</f>
        <v/>
      </c>
      <c r="V385" s="184"/>
      <c r="W385" s="184"/>
      <c r="X385" s="179" t="str">
        <f>IF($C385="","",IF(_xlfn.XLOOKUP($B385,Event_and_Consequence!$CL:$CL,Event_and_Consequence!AG:AG,"",0,1)&lt;&gt;"",_xlfn.XLOOKUP($B385,Event_and_Consequence!$CL:$CL,Event_and_Consequence!AG:AG,"",0,1),""))</f>
        <v/>
      </c>
      <c r="Y385" s="179" t="str">
        <f>IF($C385="","",IF(_xlfn.XLOOKUP($B385,Event_and_Consequence!$CL:$CL,Event_and_Consequence!AH:AH,"",0,1)&lt;&gt;"",_xlfn.XLOOKUP($B385,Event_and_Consequence!$CL:$CL,Event_and_Consequence!AH:AH,"",0,1),""))</f>
        <v/>
      </c>
      <c r="Z385" s="179" t="str">
        <f>IF($C385="","",IF(_xlfn.XLOOKUP($B385,Event_and_Consequence!$CL:$CL,Event_and_Consequence!AI:AI,"",0,1)&lt;&gt;"",_xlfn.XLOOKUP($B385,Event_and_Consequence!$CL:$CL,Event_and_Consequence!AI:AI,"",0,1),""))</f>
        <v/>
      </c>
      <c r="AA385" s="179" t="str">
        <f>IF($C385="","",IF(_xlfn.XLOOKUP($B385,Event_and_Consequence!$CL:$CL,Event_and_Consequence!AJ:AJ,"",0,1)&lt;&gt;"",_xlfn.XLOOKUP($B385,Event_and_Consequence!$CL:$CL,Event_and_Consequence!AJ:AJ,"",0,1),""))</f>
        <v/>
      </c>
      <c r="AB385" s="184"/>
    </row>
    <row r="386" spans="1:28" s="176" customFormat="1" ht="12" x14ac:dyDescent="0.25">
      <c r="A386" s="188"/>
      <c r="B386" s="188">
        <v>384</v>
      </c>
      <c r="C386" s="178" t="str">
        <f>_xlfn.XLOOKUP($B386,Event_and_Consequence!$CL:$CL,Event_and_Consequence!B:B,"",0,1)</f>
        <v/>
      </c>
      <c r="D386" s="179" t="str">
        <f>IF($C386="","",_xlfn.XLOOKUP(C386,Facility_Information!B:B,Facility_Information!O:O,,0,1))</f>
        <v/>
      </c>
      <c r="E386" s="180" t="str">
        <f>IF($C386="","",_xlfn.XLOOKUP($B386,Event_and_Consequence!$CL:$CL,Event_and_Consequence!G:G,"",0,1))</f>
        <v/>
      </c>
      <c r="F386" s="181" t="str">
        <f>IF($C386="","",_xlfn.XLOOKUP($B386,Event_and_Consequence!$CL:$CL,Event_and_Consequence!H:H,"",0,1))</f>
        <v/>
      </c>
      <c r="G386" s="184"/>
      <c r="H386" s="184"/>
      <c r="I386" s="184"/>
      <c r="J386" s="179" t="str">
        <f>IF($C386="","",_xlfn.XLOOKUP($B386,Event_and_Consequence!$CL:$CL,Event_and_Consequence!I:I,"",0,1))</f>
        <v/>
      </c>
      <c r="K386" s="184"/>
      <c r="L386" s="179" t="str">
        <f>IF($C386="","",IF(_xlfn.XLOOKUP($B386,Event_and_Consequence!$CL:$CL,Event_and_Consequence!Y:Y,"",0,1)&lt;&gt;"",_xlfn.XLOOKUP($B386,Event_and_Consequence!$CL:$CL,Event_and_Consequence!Y:Y,"",0,1),""))</f>
        <v/>
      </c>
      <c r="M386" s="179" t="str">
        <f>IF($C386="","",IF(_xlfn.XLOOKUP($B386,Event_and_Consequence!$CL:$CL,Event_and_Consequence!Z:Z,"",0,1)&lt;&gt;"",_xlfn.XLOOKUP($B386,Event_and_Consequence!$CL:$CL,Event_and_Consequence!Z:Z,"",0,1),""))</f>
        <v/>
      </c>
      <c r="N386" s="179" t="str">
        <f>IF($C386="","",IF(_xlfn.XLOOKUP($B386,Event_and_Consequence!$CL:$CL,Event_and_Consequence!AA:AA,"",0,1)&lt;&gt;"",_xlfn.XLOOKUP($B386,Event_and_Consequence!$CL:$CL,Event_and_Consequence!AA:AA,"",0,1),""))</f>
        <v/>
      </c>
      <c r="O386" s="179" t="str">
        <f>IF($C386="","",IF(_xlfn.XLOOKUP($B386,Event_and_Consequence!$CL:$CL,Event_and_Consequence!AB:AB,"",0,1)&lt;&gt;"",_xlfn.XLOOKUP($B386,Event_and_Consequence!$CL:$CL,Event_and_Consequence!AB:AB,"",0,1),""))</f>
        <v/>
      </c>
      <c r="P386" s="184"/>
      <c r="Q386" s="184"/>
      <c r="R386" s="179" t="str">
        <f>IF($C386="","",IF(_xlfn.XLOOKUP($B386,Event_and_Consequence!$CL:$CL,Event_and_Consequence!AC:AC,"",0,1)&lt;&gt;"",_xlfn.XLOOKUP($B386,Event_and_Consequence!$CL:$CL,Event_and_Consequence!AC:AC,"",0,1),""))</f>
        <v/>
      </c>
      <c r="S386" s="179" t="str">
        <f>IF($C386="","",IF(_xlfn.XLOOKUP($B386,Event_and_Consequence!$CL:$CL,Event_and_Consequence!AD:AD,"",0,1)&lt;&gt;"",_xlfn.XLOOKUP($B386,Event_and_Consequence!$CL:$CL,Event_and_Consequence!AD:AD,"",0,1),""))</f>
        <v/>
      </c>
      <c r="T386" s="179" t="str">
        <f>IF($C386="","",IF(_xlfn.XLOOKUP($B386,Event_and_Consequence!$CL:$CL,Event_and_Consequence!AE:AE,"",0,1)&lt;&gt;"",_xlfn.XLOOKUP($B386,Event_and_Consequence!$CL:$CL,Event_and_Consequence!AE:AE,"",0,1),""))</f>
        <v/>
      </c>
      <c r="U386" s="179" t="str">
        <f>IF($C386="","",IF(_xlfn.XLOOKUP($B386,Event_and_Consequence!$CL:$CL,Event_and_Consequence!AF:AF,"",0,1)&lt;&gt;"",_xlfn.XLOOKUP($B386,Event_and_Consequence!$CL:$CL,Event_and_Consequence!AF:AF,"",0,1),""))</f>
        <v/>
      </c>
      <c r="V386" s="184"/>
      <c r="W386" s="184"/>
      <c r="X386" s="179" t="str">
        <f>IF($C386="","",IF(_xlfn.XLOOKUP($B386,Event_and_Consequence!$CL:$CL,Event_and_Consequence!AG:AG,"",0,1)&lt;&gt;"",_xlfn.XLOOKUP($B386,Event_and_Consequence!$CL:$CL,Event_and_Consequence!AG:AG,"",0,1),""))</f>
        <v/>
      </c>
      <c r="Y386" s="179" t="str">
        <f>IF($C386="","",IF(_xlfn.XLOOKUP($B386,Event_and_Consequence!$CL:$CL,Event_and_Consequence!AH:AH,"",0,1)&lt;&gt;"",_xlfn.XLOOKUP($B386,Event_and_Consequence!$CL:$CL,Event_and_Consequence!AH:AH,"",0,1),""))</f>
        <v/>
      </c>
      <c r="Z386" s="179" t="str">
        <f>IF($C386="","",IF(_xlfn.XLOOKUP($B386,Event_and_Consequence!$CL:$CL,Event_and_Consequence!AI:AI,"",0,1)&lt;&gt;"",_xlfn.XLOOKUP($B386,Event_and_Consequence!$CL:$CL,Event_and_Consequence!AI:AI,"",0,1),""))</f>
        <v/>
      </c>
      <c r="AA386" s="179" t="str">
        <f>IF($C386="","",IF(_xlfn.XLOOKUP($B386,Event_and_Consequence!$CL:$CL,Event_and_Consequence!AJ:AJ,"",0,1)&lt;&gt;"",_xlfn.XLOOKUP($B386,Event_and_Consequence!$CL:$CL,Event_and_Consequence!AJ:AJ,"",0,1),""))</f>
        <v/>
      </c>
      <c r="AB386" s="184"/>
    </row>
    <row r="387" spans="1:28" s="176" customFormat="1" ht="12" x14ac:dyDescent="0.25">
      <c r="A387" s="188"/>
      <c r="B387" s="188">
        <v>385</v>
      </c>
      <c r="C387" s="178" t="str">
        <f>_xlfn.XLOOKUP($B387,Event_and_Consequence!$CL:$CL,Event_and_Consequence!B:B,"",0,1)</f>
        <v/>
      </c>
      <c r="D387" s="179" t="str">
        <f>IF($C387="","",_xlfn.XLOOKUP(C387,Facility_Information!B:B,Facility_Information!O:O,,0,1))</f>
        <v/>
      </c>
      <c r="E387" s="180" t="str">
        <f>IF($C387="","",_xlfn.XLOOKUP($B387,Event_and_Consequence!$CL:$CL,Event_and_Consequence!G:G,"",0,1))</f>
        <v/>
      </c>
      <c r="F387" s="181" t="str">
        <f>IF($C387="","",_xlfn.XLOOKUP($B387,Event_and_Consequence!$CL:$CL,Event_and_Consequence!H:H,"",0,1))</f>
        <v/>
      </c>
      <c r="G387" s="184"/>
      <c r="H387" s="184"/>
      <c r="I387" s="184"/>
      <c r="J387" s="179" t="str">
        <f>IF($C387="","",_xlfn.XLOOKUP($B387,Event_and_Consequence!$CL:$CL,Event_and_Consequence!I:I,"",0,1))</f>
        <v/>
      </c>
      <c r="K387" s="184"/>
      <c r="L387" s="179" t="str">
        <f>IF($C387="","",IF(_xlfn.XLOOKUP($B387,Event_and_Consequence!$CL:$CL,Event_and_Consequence!Y:Y,"",0,1)&lt;&gt;"",_xlfn.XLOOKUP($B387,Event_and_Consequence!$CL:$CL,Event_and_Consequence!Y:Y,"",0,1),""))</f>
        <v/>
      </c>
      <c r="M387" s="179" t="str">
        <f>IF($C387="","",IF(_xlfn.XLOOKUP($B387,Event_and_Consequence!$CL:$CL,Event_and_Consequence!Z:Z,"",0,1)&lt;&gt;"",_xlfn.XLOOKUP($B387,Event_and_Consequence!$CL:$CL,Event_and_Consequence!Z:Z,"",0,1),""))</f>
        <v/>
      </c>
      <c r="N387" s="179" t="str">
        <f>IF($C387="","",IF(_xlfn.XLOOKUP($B387,Event_and_Consequence!$CL:$CL,Event_and_Consequence!AA:AA,"",0,1)&lt;&gt;"",_xlfn.XLOOKUP($B387,Event_and_Consequence!$CL:$CL,Event_and_Consequence!AA:AA,"",0,1),""))</f>
        <v/>
      </c>
      <c r="O387" s="179" t="str">
        <f>IF($C387="","",IF(_xlfn.XLOOKUP($B387,Event_and_Consequence!$CL:$CL,Event_and_Consequence!AB:AB,"",0,1)&lt;&gt;"",_xlfn.XLOOKUP($B387,Event_and_Consequence!$CL:$CL,Event_and_Consequence!AB:AB,"",0,1),""))</f>
        <v/>
      </c>
      <c r="P387" s="184"/>
      <c r="Q387" s="184"/>
      <c r="R387" s="179" t="str">
        <f>IF($C387="","",IF(_xlfn.XLOOKUP($B387,Event_and_Consequence!$CL:$CL,Event_and_Consequence!AC:AC,"",0,1)&lt;&gt;"",_xlfn.XLOOKUP($B387,Event_and_Consequence!$CL:$CL,Event_and_Consequence!AC:AC,"",0,1),""))</f>
        <v/>
      </c>
      <c r="S387" s="179" t="str">
        <f>IF($C387="","",IF(_xlfn.XLOOKUP($B387,Event_and_Consequence!$CL:$CL,Event_and_Consequence!AD:AD,"",0,1)&lt;&gt;"",_xlfn.XLOOKUP($B387,Event_and_Consequence!$CL:$CL,Event_and_Consequence!AD:AD,"",0,1),""))</f>
        <v/>
      </c>
      <c r="T387" s="179" t="str">
        <f>IF($C387="","",IF(_xlfn.XLOOKUP($B387,Event_and_Consequence!$CL:$CL,Event_and_Consequence!AE:AE,"",0,1)&lt;&gt;"",_xlfn.XLOOKUP($B387,Event_and_Consequence!$CL:$CL,Event_and_Consequence!AE:AE,"",0,1),""))</f>
        <v/>
      </c>
      <c r="U387" s="179" t="str">
        <f>IF($C387="","",IF(_xlfn.XLOOKUP($B387,Event_and_Consequence!$CL:$CL,Event_and_Consequence!AF:AF,"",0,1)&lt;&gt;"",_xlfn.XLOOKUP($B387,Event_and_Consequence!$CL:$CL,Event_and_Consequence!AF:AF,"",0,1),""))</f>
        <v/>
      </c>
      <c r="V387" s="184"/>
      <c r="W387" s="184"/>
      <c r="X387" s="179" t="str">
        <f>IF($C387="","",IF(_xlfn.XLOOKUP($B387,Event_and_Consequence!$CL:$CL,Event_and_Consequence!AG:AG,"",0,1)&lt;&gt;"",_xlfn.XLOOKUP($B387,Event_and_Consequence!$CL:$CL,Event_and_Consequence!AG:AG,"",0,1),""))</f>
        <v/>
      </c>
      <c r="Y387" s="179" t="str">
        <f>IF($C387="","",IF(_xlfn.XLOOKUP($B387,Event_and_Consequence!$CL:$CL,Event_and_Consequence!AH:AH,"",0,1)&lt;&gt;"",_xlfn.XLOOKUP($B387,Event_and_Consequence!$CL:$CL,Event_and_Consequence!AH:AH,"",0,1),""))</f>
        <v/>
      </c>
      <c r="Z387" s="179" t="str">
        <f>IF($C387="","",IF(_xlfn.XLOOKUP($B387,Event_and_Consequence!$CL:$CL,Event_and_Consequence!AI:AI,"",0,1)&lt;&gt;"",_xlfn.XLOOKUP($B387,Event_and_Consequence!$CL:$CL,Event_and_Consequence!AI:AI,"",0,1),""))</f>
        <v/>
      </c>
      <c r="AA387" s="179" t="str">
        <f>IF($C387="","",IF(_xlfn.XLOOKUP($B387,Event_and_Consequence!$CL:$CL,Event_and_Consequence!AJ:AJ,"",0,1)&lt;&gt;"",_xlfn.XLOOKUP($B387,Event_and_Consequence!$CL:$CL,Event_and_Consequence!AJ:AJ,"",0,1),""))</f>
        <v/>
      </c>
      <c r="AB387" s="184"/>
    </row>
    <row r="388" spans="1:28" s="176" customFormat="1" ht="12" x14ac:dyDescent="0.25">
      <c r="A388" s="188"/>
      <c r="B388" s="188">
        <v>386</v>
      </c>
      <c r="C388" s="178" t="str">
        <f>_xlfn.XLOOKUP($B388,Event_and_Consequence!$CL:$CL,Event_and_Consequence!B:B,"",0,1)</f>
        <v/>
      </c>
      <c r="D388" s="179" t="str">
        <f>IF($C388="","",_xlfn.XLOOKUP(C388,Facility_Information!B:B,Facility_Information!O:O,,0,1))</f>
        <v/>
      </c>
      <c r="E388" s="180" t="str">
        <f>IF($C388="","",_xlfn.XLOOKUP($B388,Event_and_Consequence!$CL:$CL,Event_and_Consequence!G:G,"",0,1))</f>
        <v/>
      </c>
      <c r="F388" s="181" t="str">
        <f>IF($C388="","",_xlfn.XLOOKUP($B388,Event_and_Consequence!$CL:$CL,Event_and_Consequence!H:H,"",0,1))</f>
        <v/>
      </c>
      <c r="G388" s="184"/>
      <c r="H388" s="184"/>
      <c r="I388" s="184"/>
      <c r="J388" s="179" t="str">
        <f>IF($C388="","",_xlfn.XLOOKUP($B388,Event_and_Consequence!$CL:$CL,Event_and_Consequence!I:I,"",0,1))</f>
        <v/>
      </c>
      <c r="K388" s="184"/>
      <c r="L388" s="179" t="str">
        <f>IF($C388="","",IF(_xlfn.XLOOKUP($B388,Event_and_Consequence!$CL:$CL,Event_and_Consequence!Y:Y,"",0,1)&lt;&gt;"",_xlfn.XLOOKUP($B388,Event_and_Consequence!$CL:$CL,Event_and_Consequence!Y:Y,"",0,1),""))</f>
        <v/>
      </c>
      <c r="M388" s="179" t="str">
        <f>IF($C388="","",IF(_xlfn.XLOOKUP($B388,Event_and_Consequence!$CL:$CL,Event_and_Consequence!Z:Z,"",0,1)&lt;&gt;"",_xlfn.XLOOKUP($B388,Event_and_Consequence!$CL:$CL,Event_and_Consequence!Z:Z,"",0,1),""))</f>
        <v/>
      </c>
      <c r="N388" s="179" t="str">
        <f>IF($C388="","",IF(_xlfn.XLOOKUP($B388,Event_and_Consequence!$CL:$CL,Event_and_Consequence!AA:AA,"",0,1)&lt;&gt;"",_xlfn.XLOOKUP($B388,Event_and_Consequence!$CL:$CL,Event_and_Consequence!AA:AA,"",0,1),""))</f>
        <v/>
      </c>
      <c r="O388" s="179" t="str">
        <f>IF($C388="","",IF(_xlfn.XLOOKUP($B388,Event_and_Consequence!$CL:$CL,Event_and_Consequence!AB:AB,"",0,1)&lt;&gt;"",_xlfn.XLOOKUP($B388,Event_and_Consequence!$CL:$CL,Event_and_Consequence!AB:AB,"",0,1),""))</f>
        <v/>
      </c>
      <c r="P388" s="184"/>
      <c r="Q388" s="184"/>
      <c r="R388" s="179" t="str">
        <f>IF($C388="","",IF(_xlfn.XLOOKUP($B388,Event_and_Consequence!$CL:$CL,Event_and_Consequence!AC:AC,"",0,1)&lt;&gt;"",_xlfn.XLOOKUP($B388,Event_and_Consequence!$CL:$CL,Event_and_Consequence!AC:AC,"",0,1),""))</f>
        <v/>
      </c>
      <c r="S388" s="179" t="str">
        <f>IF($C388="","",IF(_xlfn.XLOOKUP($B388,Event_and_Consequence!$CL:$CL,Event_and_Consequence!AD:AD,"",0,1)&lt;&gt;"",_xlfn.XLOOKUP($B388,Event_and_Consequence!$CL:$CL,Event_and_Consequence!AD:AD,"",0,1),""))</f>
        <v/>
      </c>
      <c r="T388" s="179" t="str">
        <f>IF($C388="","",IF(_xlfn.XLOOKUP($B388,Event_and_Consequence!$CL:$CL,Event_and_Consequence!AE:AE,"",0,1)&lt;&gt;"",_xlfn.XLOOKUP($B388,Event_and_Consequence!$CL:$CL,Event_and_Consequence!AE:AE,"",0,1),""))</f>
        <v/>
      </c>
      <c r="U388" s="179" t="str">
        <f>IF($C388="","",IF(_xlfn.XLOOKUP($B388,Event_and_Consequence!$CL:$CL,Event_and_Consequence!AF:AF,"",0,1)&lt;&gt;"",_xlfn.XLOOKUP($B388,Event_and_Consequence!$CL:$CL,Event_and_Consequence!AF:AF,"",0,1),""))</f>
        <v/>
      </c>
      <c r="V388" s="184"/>
      <c r="W388" s="184"/>
      <c r="X388" s="179" t="str">
        <f>IF($C388="","",IF(_xlfn.XLOOKUP($B388,Event_and_Consequence!$CL:$CL,Event_and_Consequence!AG:AG,"",0,1)&lt;&gt;"",_xlfn.XLOOKUP($B388,Event_and_Consequence!$CL:$CL,Event_and_Consequence!AG:AG,"",0,1),""))</f>
        <v/>
      </c>
      <c r="Y388" s="179" t="str">
        <f>IF($C388="","",IF(_xlfn.XLOOKUP($B388,Event_and_Consequence!$CL:$CL,Event_and_Consequence!AH:AH,"",0,1)&lt;&gt;"",_xlfn.XLOOKUP($B388,Event_and_Consequence!$CL:$CL,Event_and_Consequence!AH:AH,"",0,1),""))</f>
        <v/>
      </c>
      <c r="Z388" s="179" t="str">
        <f>IF($C388="","",IF(_xlfn.XLOOKUP($B388,Event_and_Consequence!$CL:$CL,Event_and_Consequence!AI:AI,"",0,1)&lt;&gt;"",_xlfn.XLOOKUP($B388,Event_and_Consequence!$CL:$CL,Event_and_Consequence!AI:AI,"",0,1),""))</f>
        <v/>
      </c>
      <c r="AA388" s="179" t="str">
        <f>IF($C388="","",IF(_xlfn.XLOOKUP($B388,Event_and_Consequence!$CL:$CL,Event_and_Consequence!AJ:AJ,"",0,1)&lt;&gt;"",_xlfn.XLOOKUP($B388,Event_and_Consequence!$CL:$CL,Event_and_Consequence!AJ:AJ,"",0,1),""))</f>
        <v/>
      </c>
      <c r="AB388" s="184"/>
    </row>
    <row r="389" spans="1:28" s="176" customFormat="1" ht="12" x14ac:dyDescent="0.25">
      <c r="A389" s="188"/>
      <c r="B389" s="188">
        <v>387</v>
      </c>
      <c r="C389" s="178" t="str">
        <f>_xlfn.XLOOKUP($B389,Event_and_Consequence!$CL:$CL,Event_and_Consequence!B:B,"",0,1)</f>
        <v/>
      </c>
      <c r="D389" s="179" t="str">
        <f>IF($C389="","",_xlfn.XLOOKUP(C389,Facility_Information!B:B,Facility_Information!O:O,,0,1))</f>
        <v/>
      </c>
      <c r="E389" s="180" t="str">
        <f>IF($C389="","",_xlfn.XLOOKUP($B389,Event_and_Consequence!$CL:$CL,Event_and_Consequence!G:G,"",0,1))</f>
        <v/>
      </c>
      <c r="F389" s="181" t="str">
        <f>IF($C389="","",_xlfn.XLOOKUP($B389,Event_and_Consequence!$CL:$CL,Event_and_Consequence!H:H,"",0,1))</f>
        <v/>
      </c>
      <c r="G389" s="184"/>
      <c r="H389" s="184"/>
      <c r="I389" s="184"/>
      <c r="J389" s="179" t="str">
        <f>IF($C389="","",_xlfn.XLOOKUP($B389,Event_and_Consequence!$CL:$CL,Event_and_Consequence!I:I,"",0,1))</f>
        <v/>
      </c>
      <c r="K389" s="184"/>
      <c r="L389" s="179" t="str">
        <f>IF($C389="","",IF(_xlfn.XLOOKUP($B389,Event_and_Consequence!$CL:$CL,Event_and_Consequence!Y:Y,"",0,1)&lt;&gt;"",_xlfn.XLOOKUP($B389,Event_and_Consequence!$CL:$CL,Event_and_Consequence!Y:Y,"",0,1),""))</f>
        <v/>
      </c>
      <c r="M389" s="179" t="str">
        <f>IF($C389="","",IF(_xlfn.XLOOKUP($B389,Event_and_Consequence!$CL:$CL,Event_and_Consequence!Z:Z,"",0,1)&lt;&gt;"",_xlfn.XLOOKUP($B389,Event_and_Consequence!$CL:$CL,Event_and_Consequence!Z:Z,"",0,1),""))</f>
        <v/>
      </c>
      <c r="N389" s="179" t="str">
        <f>IF($C389="","",IF(_xlfn.XLOOKUP($B389,Event_and_Consequence!$CL:$CL,Event_and_Consequence!AA:AA,"",0,1)&lt;&gt;"",_xlfn.XLOOKUP($B389,Event_and_Consequence!$CL:$CL,Event_and_Consequence!AA:AA,"",0,1),""))</f>
        <v/>
      </c>
      <c r="O389" s="179" t="str">
        <f>IF($C389="","",IF(_xlfn.XLOOKUP($B389,Event_and_Consequence!$CL:$CL,Event_and_Consequence!AB:AB,"",0,1)&lt;&gt;"",_xlfn.XLOOKUP($B389,Event_and_Consequence!$CL:$CL,Event_and_Consequence!AB:AB,"",0,1),""))</f>
        <v/>
      </c>
      <c r="P389" s="184"/>
      <c r="Q389" s="184"/>
      <c r="R389" s="179" t="str">
        <f>IF($C389="","",IF(_xlfn.XLOOKUP($B389,Event_and_Consequence!$CL:$CL,Event_and_Consequence!AC:AC,"",0,1)&lt;&gt;"",_xlfn.XLOOKUP($B389,Event_and_Consequence!$CL:$CL,Event_and_Consequence!AC:AC,"",0,1),""))</f>
        <v/>
      </c>
      <c r="S389" s="179" t="str">
        <f>IF($C389="","",IF(_xlfn.XLOOKUP($B389,Event_and_Consequence!$CL:$CL,Event_and_Consequence!AD:AD,"",0,1)&lt;&gt;"",_xlfn.XLOOKUP($B389,Event_and_Consequence!$CL:$CL,Event_and_Consequence!AD:AD,"",0,1),""))</f>
        <v/>
      </c>
      <c r="T389" s="179" t="str">
        <f>IF($C389="","",IF(_xlfn.XLOOKUP($B389,Event_and_Consequence!$CL:$CL,Event_and_Consequence!AE:AE,"",0,1)&lt;&gt;"",_xlfn.XLOOKUP($B389,Event_and_Consequence!$CL:$CL,Event_and_Consequence!AE:AE,"",0,1),""))</f>
        <v/>
      </c>
      <c r="U389" s="179" t="str">
        <f>IF($C389="","",IF(_xlfn.XLOOKUP($B389,Event_and_Consequence!$CL:$CL,Event_and_Consequence!AF:AF,"",0,1)&lt;&gt;"",_xlfn.XLOOKUP($B389,Event_and_Consequence!$CL:$CL,Event_and_Consequence!AF:AF,"",0,1),""))</f>
        <v/>
      </c>
      <c r="V389" s="184"/>
      <c r="W389" s="184"/>
      <c r="X389" s="179" t="str">
        <f>IF($C389="","",IF(_xlfn.XLOOKUP($B389,Event_and_Consequence!$CL:$CL,Event_and_Consequence!AG:AG,"",0,1)&lt;&gt;"",_xlfn.XLOOKUP($B389,Event_and_Consequence!$CL:$CL,Event_and_Consequence!AG:AG,"",0,1),""))</f>
        <v/>
      </c>
      <c r="Y389" s="179" t="str">
        <f>IF($C389="","",IF(_xlfn.XLOOKUP($B389,Event_and_Consequence!$CL:$CL,Event_and_Consequence!AH:AH,"",0,1)&lt;&gt;"",_xlfn.XLOOKUP($B389,Event_and_Consequence!$CL:$CL,Event_and_Consequence!AH:AH,"",0,1),""))</f>
        <v/>
      </c>
      <c r="Z389" s="179" t="str">
        <f>IF($C389="","",IF(_xlfn.XLOOKUP($B389,Event_and_Consequence!$CL:$CL,Event_and_Consequence!AI:AI,"",0,1)&lt;&gt;"",_xlfn.XLOOKUP($B389,Event_and_Consequence!$CL:$CL,Event_and_Consequence!AI:AI,"",0,1),""))</f>
        <v/>
      </c>
      <c r="AA389" s="179" t="str">
        <f>IF($C389="","",IF(_xlfn.XLOOKUP($B389,Event_and_Consequence!$CL:$CL,Event_and_Consequence!AJ:AJ,"",0,1)&lt;&gt;"",_xlfn.XLOOKUP($B389,Event_and_Consequence!$CL:$CL,Event_and_Consequence!AJ:AJ,"",0,1),""))</f>
        <v/>
      </c>
      <c r="AB389" s="184"/>
    </row>
    <row r="390" spans="1:28" s="176" customFormat="1" ht="12" x14ac:dyDescent="0.25">
      <c r="A390" s="188"/>
      <c r="B390" s="188">
        <v>388</v>
      </c>
      <c r="C390" s="178" t="str">
        <f>_xlfn.XLOOKUP($B390,Event_and_Consequence!$CL:$CL,Event_and_Consequence!B:B,"",0,1)</f>
        <v/>
      </c>
      <c r="D390" s="179" t="str">
        <f>IF($C390="","",_xlfn.XLOOKUP(C390,Facility_Information!B:B,Facility_Information!O:O,,0,1))</f>
        <v/>
      </c>
      <c r="E390" s="180" t="str">
        <f>IF($C390="","",_xlfn.XLOOKUP($B390,Event_and_Consequence!$CL:$CL,Event_and_Consequence!G:G,"",0,1))</f>
        <v/>
      </c>
      <c r="F390" s="181" t="str">
        <f>IF($C390="","",_xlfn.XLOOKUP($B390,Event_and_Consequence!$CL:$CL,Event_and_Consequence!H:H,"",0,1))</f>
        <v/>
      </c>
      <c r="G390" s="184"/>
      <c r="H390" s="184"/>
      <c r="I390" s="184"/>
      <c r="J390" s="179" t="str">
        <f>IF($C390="","",_xlfn.XLOOKUP($B390,Event_and_Consequence!$CL:$CL,Event_and_Consequence!I:I,"",0,1))</f>
        <v/>
      </c>
      <c r="K390" s="184"/>
      <c r="L390" s="179" t="str">
        <f>IF($C390="","",IF(_xlfn.XLOOKUP($B390,Event_and_Consequence!$CL:$CL,Event_and_Consequence!Y:Y,"",0,1)&lt;&gt;"",_xlfn.XLOOKUP($B390,Event_and_Consequence!$CL:$CL,Event_and_Consequence!Y:Y,"",0,1),""))</f>
        <v/>
      </c>
      <c r="M390" s="179" t="str">
        <f>IF($C390="","",IF(_xlfn.XLOOKUP($B390,Event_and_Consequence!$CL:$CL,Event_and_Consequence!Z:Z,"",0,1)&lt;&gt;"",_xlfn.XLOOKUP($B390,Event_and_Consequence!$CL:$CL,Event_and_Consequence!Z:Z,"",0,1),""))</f>
        <v/>
      </c>
      <c r="N390" s="179" t="str">
        <f>IF($C390="","",IF(_xlfn.XLOOKUP($B390,Event_and_Consequence!$CL:$CL,Event_and_Consequence!AA:AA,"",0,1)&lt;&gt;"",_xlfn.XLOOKUP($B390,Event_and_Consequence!$CL:$CL,Event_and_Consequence!AA:AA,"",0,1),""))</f>
        <v/>
      </c>
      <c r="O390" s="179" t="str">
        <f>IF($C390="","",IF(_xlfn.XLOOKUP($B390,Event_and_Consequence!$CL:$CL,Event_and_Consequence!AB:AB,"",0,1)&lt;&gt;"",_xlfn.XLOOKUP($B390,Event_and_Consequence!$CL:$CL,Event_and_Consequence!AB:AB,"",0,1),""))</f>
        <v/>
      </c>
      <c r="P390" s="184"/>
      <c r="Q390" s="184"/>
      <c r="R390" s="179" t="str">
        <f>IF($C390="","",IF(_xlfn.XLOOKUP($B390,Event_and_Consequence!$CL:$CL,Event_and_Consequence!AC:AC,"",0,1)&lt;&gt;"",_xlfn.XLOOKUP($B390,Event_and_Consequence!$CL:$CL,Event_and_Consequence!AC:AC,"",0,1),""))</f>
        <v/>
      </c>
      <c r="S390" s="179" t="str">
        <f>IF($C390="","",IF(_xlfn.XLOOKUP($B390,Event_and_Consequence!$CL:$CL,Event_and_Consequence!AD:AD,"",0,1)&lt;&gt;"",_xlfn.XLOOKUP($B390,Event_and_Consequence!$CL:$CL,Event_and_Consequence!AD:AD,"",0,1),""))</f>
        <v/>
      </c>
      <c r="T390" s="179" t="str">
        <f>IF($C390="","",IF(_xlfn.XLOOKUP($B390,Event_and_Consequence!$CL:$CL,Event_and_Consequence!AE:AE,"",0,1)&lt;&gt;"",_xlfn.XLOOKUP($B390,Event_and_Consequence!$CL:$CL,Event_and_Consequence!AE:AE,"",0,1),""))</f>
        <v/>
      </c>
      <c r="U390" s="179" t="str">
        <f>IF($C390="","",IF(_xlfn.XLOOKUP($B390,Event_and_Consequence!$CL:$CL,Event_and_Consequence!AF:AF,"",0,1)&lt;&gt;"",_xlfn.XLOOKUP($B390,Event_and_Consequence!$CL:$CL,Event_and_Consequence!AF:AF,"",0,1),""))</f>
        <v/>
      </c>
      <c r="V390" s="184"/>
      <c r="W390" s="184"/>
      <c r="X390" s="179" t="str">
        <f>IF($C390="","",IF(_xlfn.XLOOKUP($B390,Event_and_Consequence!$CL:$CL,Event_and_Consequence!AG:AG,"",0,1)&lt;&gt;"",_xlfn.XLOOKUP($B390,Event_and_Consequence!$CL:$CL,Event_and_Consequence!AG:AG,"",0,1),""))</f>
        <v/>
      </c>
      <c r="Y390" s="179" t="str">
        <f>IF($C390="","",IF(_xlfn.XLOOKUP($B390,Event_and_Consequence!$CL:$CL,Event_and_Consequence!AH:AH,"",0,1)&lt;&gt;"",_xlfn.XLOOKUP($B390,Event_and_Consequence!$CL:$CL,Event_and_Consequence!AH:AH,"",0,1),""))</f>
        <v/>
      </c>
      <c r="Z390" s="179" t="str">
        <f>IF($C390="","",IF(_xlfn.XLOOKUP($B390,Event_and_Consequence!$CL:$CL,Event_and_Consequence!AI:AI,"",0,1)&lt;&gt;"",_xlfn.XLOOKUP($B390,Event_and_Consequence!$CL:$CL,Event_and_Consequence!AI:AI,"",0,1),""))</f>
        <v/>
      </c>
      <c r="AA390" s="179" t="str">
        <f>IF($C390="","",IF(_xlfn.XLOOKUP($B390,Event_and_Consequence!$CL:$CL,Event_and_Consequence!AJ:AJ,"",0,1)&lt;&gt;"",_xlfn.XLOOKUP($B390,Event_and_Consequence!$CL:$CL,Event_and_Consequence!AJ:AJ,"",0,1),""))</f>
        <v/>
      </c>
      <c r="AB390" s="184"/>
    </row>
    <row r="391" spans="1:28" s="176" customFormat="1" ht="12" x14ac:dyDescent="0.25">
      <c r="A391" s="188"/>
      <c r="B391" s="188">
        <v>389</v>
      </c>
      <c r="C391" s="178" t="str">
        <f>_xlfn.XLOOKUP($B391,Event_and_Consequence!$CL:$CL,Event_and_Consequence!B:B,"",0,1)</f>
        <v/>
      </c>
      <c r="D391" s="179" t="str">
        <f>IF($C391="","",_xlfn.XLOOKUP(C391,Facility_Information!B:B,Facility_Information!O:O,,0,1))</f>
        <v/>
      </c>
      <c r="E391" s="180" t="str">
        <f>IF($C391="","",_xlfn.XLOOKUP($B391,Event_and_Consequence!$CL:$CL,Event_and_Consequence!G:G,"",0,1))</f>
        <v/>
      </c>
      <c r="F391" s="181" t="str">
        <f>IF($C391="","",_xlfn.XLOOKUP($B391,Event_and_Consequence!$CL:$CL,Event_and_Consequence!H:H,"",0,1))</f>
        <v/>
      </c>
      <c r="G391" s="184"/>
      <c r="H391" s="184"/>
      <c r="I391" s="184"/>
      <c r="J391" s="179" t="str">
        <f>IF($C391="","",_xlfn.XLOOKUP($B391,Event_and_Consequence!$CL:$CL,Event_and_Consequence!I:I,"",0,1))</f>
        <v/>
      </c>
      <c r="K391" s="184"/>
      <c r="L391" s="179" t="str">
        <f>IF($C391="","",IF(_xlfn.XLOOKUP($B391,Event_and_Consequence!$CL:$CL,Event_and_Consequence!Y:Y,"",0,1)&lt;&gt;"",_xlfn.XLOOKUP($B391,Event_and_Consequence!$CL:$CL,Event_and_Consequence!Y:Y,"",0,1),""))</f>
        <v/>
      </c>
      <c r="M391" s="179" t="str">
        <f>IF($C391="","",IF(_xlfn.XLOOKUP($B391,Event_and_Consequence!$CL:$CL,Event_and_Consequence!Z:Z,"",0,1)&lt;&gt;"",_xlfn.XLOOKUP($B391,Event_and_Consequence!$CL:$CL,Event_and_Consequence!Z:Z,"",0,1),""))</f>
        <v/>
      </c>
      <c r="N391" s="179" t="str">
        <f>IF($C391="","",IF(_xlfn.XLOOKUP($B391,Event_and_Consequence!$CL:$CL,Event_and_Consequence!AA:AA,"",0,1)&lt;&gt;"",_xlfn.XLOOKUP($B391,Event_and_Consequence!$CL:$CL,Event_and_Consequence!AA:AA,"",0,1),""))</f>
        <v/>
      </c>
      <c r="O391" s="179" t="str">
        <f>IF($C391="","",IF(_xlfn.XLOOKUP($B391,Event_and_Consequence!$CL:$CL,Event_and_Consequence!AB:AB,"",0,1)&lt;&gt;"",_xlfn.XLOOKUP($B391,Event_and_Consequence!$CL:$CL,Event_and_Consequence!AB:AB,"",0,1),""))</f>
        <v/>
      </c>
      <c r="P391" s="184"/>
      <c r="Q391" s="184"/>
      <c r="R391" s="179" t="str">
        <f>IF($C391="","",IF(_xlfn.XLOOKUP($B391,Event_and_Consequence!$CL:$CL,Event_and_Consequence!AC:AC,"",0,1)&lt;&gt;"",_xlfn.XLOOKUP($B391,Event_and_Consequence!$CL:$CL,Event_and_Consequence!AC:AC,"",0,1),""))</f>
        <v/>
      </c>
      <c r="S391" s="179" t="str">
        <f>IF($C391="","",IF(_xlfn.XLOOKUP($B391,Event_and_Consequence!$CL:$CL,Event_and_Consequence!AD:AD,"",0,1)&lt;&gt;"",_xlfn.XLOOKUP($B391,Event_and_Consequence!$CL:$CL,Event_and_Consequence!AD:AD,"",0,1),""))</f>
        <v/>
      </c>
      <c r="T391" s="179" t="str">
        <f>IF($C391="","",IF(_xlfn.XLOOKUP($B391,Event_and_Consequence!$CL:$CL,Event_and_Consequence!AE:AE,"",0,1)&lt;&gt;"",_xlfn.XLOOKUP($B391,Event_and_Consequence!$CL:$CL,Event_and_Consequence!AE:AE,"",0,1),""))</f>
        <v/>
      </c>
      <c r="U391" s="179" t="str">
        <f>IF($C391="","",IF(_xlfn.XLOOKUP($B391,Event_and_Consequence!$CL:$CL,Event_and_Consequence!AF:AF,"",0,1)&lt;&gt;"",_xlfn.XLOOKUP($B391,Event_and_Consequence!$CL:$CL,Event_and_Consequence!AF:AF,"",0,1),""))</f>
        <v/>
      </c>
      <c r="V391" s="184"/>
      <c r="W391" s="184"/>
      <c r="X391" s="179" t="str">
        <f>IF($C391="","",IF(_xlfn.XLOOKUP($B391,Event_and_Consequence!$CL:$CL,Event_and_Consequence!AG:AG,"",0,1)&lt;&gt;"",_xlfn.XLOOKUP($B391,Event_and_Consequence!$CL:$CL,Event_and_Consequence!AG:AG,"",0,1),""))</f>
        <v/>
      </c>
      <c r="Y391" s="179" t="str">
        <f>IF($C391="","",IF(_xlfn.XLOOKUP($B391,Event_and_Consequence!$CL:$CL,Event_and_Consequence!AH:AH,"",0,1)&lt;&gt;"",_xlfn.XLOOKUP($B391,Event_and_Consequence!$CL:$CL,Event_and_Consequence!AH:AH,"",0,1),""))</f>
        <v/>
      </c>
      <c r="Z391" s="179" t="str">
        <f>IF($C391="","",IF(_xlfn.XLOOKUP($B391,Event_and_Consequence!$CL:$CL,Event_and_Consequence!AI:AI,"",0,1)&lt;&gt;"",_xlfn.XLOOKUP($B391,Event_and_Consequence!$CL:$CL,Event_and_Consequence!AI:AI,"",0,1),""))</f>
        <v/>
      </c>
      <c r="AA391" s="179" t="str">
        <f>IF($C391="","",IF(_xlfn.XLOOKUP($B391,Event_and_Consequence!$CL:$CL,Event_and_Consequence!AJ:AJ,"",0,1)&lt;&gt;"",_xlfn.XLOOKUP($B391,Event_and_Consequence!$CL:$CL,Event_and_Consequence!AJ:AJ,"",0,1),""))</f>
        <v/>
      </c>
      <c r="AB391" s="184"/>
    </row>
    <row r="392" spans="1:28" s="176" customFormat="1" ht="12" x14ac:dyDescent="0.25">
      <c r="A392" s="188"/>
      <c r="B392" s="188">
        <v>390</v>
      </c>
      <c r="C392" s="178" t="str">
        <f>_xlfn.XLOOKUP($B392,Event_and_Consequence!$CL:$CL,Event_and_Consequence!B:B,"",0,1)</f>
        <v/>
      </c>
      <c r="D392" s="179" t="str">
        <f>IF($C392="","",_xlfn.XLOOKUP(C392,Facility_Information!B:B,Facility_Information!O:O,,0,1))</f>
        <v/>
      </c>
      <c r="E392" s="180" t="str">
        <f>IF($C392="","",_xlfn.XLOOKUP($B392,Event_and_Consequence!$CL:$CL,Event_and_Consequence!G:G,"",0,1))</f>
        <v/>
      </c>
      <c r="F392" s="181" t="str">
        <f>IF($C392="","",_xlfn.XLOOKUP($B392,Event_and_Consequence!$CL:$CL,Event_and_Consequence!H:H,"",0,1))</f>
        <v/>
      </c>
      <c r="G392" s="184"/>
      <c r="H392" s="184"/>
      <c r="I392" s="184"/>
      <c r="J392" s="179" t="str">
        <f>IF($C392="","",_xlfn.XLOOKUP($B392,Event_and_Consequence!$CL:$CL,Event_and_Consequence!I:I,"",0,1))</f>
        <v/>
      </c>
      <c r="K392" s="184"/>
      <c r="L392" s="179" t="str">
        <f>IF($C392="","",IF(_xlfn.XLOOKUP($B392,Event_and_Consequence!$CL:$CL,Event_and_Consequence!Y:Y,"",0,1)&lt;&gt;"",_xlfn.XLOOKUP($B392,Event_and_Consequence!$CL:$CL,Event_and_Consequence!Y:Y,"",0,1),""))</f>
        <v/>
      </c>
      <c r="M392" s="179" t="str">
        <f>IF($C392="","",IF(_xlfn.XLOOKUP($B392,Event_and_Consequence!$CL:$CL,Event_and_Consequence!Z:Z,"",0,1)&lt;&gt;"",_xlfn.XLOOKUP($B392,Event_and_Consequence!$CL:$CL,Event_and_Consequence!Z:Z,"",0,1),""))</f>
        <v/>
      </c>
      <c r="N392" s="179" t="str">
        <f>IF($C392="","",IF(_xlfn.XLOOKUP($B392,Event_and_Consequence!$CL:$CL,Event_and_Consequence!AA:AA,"",0,1)&lt;&gt;"",_xlfn.XLOOKUP($B392,Event_and_Consequence!$CL:$CL,Event_and_Consequence!AA:AA,"",0,1),""))</f>
        <v/>
      </c>
      <c r="O392" s="179" t="str">
        <f>IF($C392="","",IF(_xlfn.XLOOKUP($B392,Event_and_Consequence!$CL:$CL,Event_and_Consequence!AB:AB,"",0,1)&lt;&gt;"",_xlfn.XLOOKUP($B392,Event_and_Consequence!$CL:$CL,Event_and_Consequence!AB:AB,"",0,1),""))</f>
        <v/>
      </c>
      <c r="P392" s="184"/>
      <c r="Q392" s="184"/>
      <c r="R392" s="179" t="str">
        <f>IF($C392="","",IF(_xlfn.XLOOKUP($B392,Event_and_Consequence!$CL:$CL,Event_and_Consequence!AC:AC,"",0,1)&lt;&gt;"",_xlfn.XLOOKUP($B392,Event_and_Consequence!$CL:$CL,Event_and_Consequence!AC:AC,"",0,1),""))</f>
        <v/>
      </c>
      <c r="S392" s="179" t="str">
        <f>IF($C392="","",IF(_xlfn.XLOOKUP($B392,Event_and_Consequence!$CL:$CL,Event_and_Consequence!AD:AD,"",0,1)&lt;&gt;"",_xlfn.XLOOKUP($B392,Event_and_Consequence!$CL:$CL,Event_and_Consequence!AD:AD,"",0,1),""))</f>
        <v/>
      </c>
      <c r="T392" s="179" t="str">
        <f>IF($C392="","",IF(_xlfn.XLOOKUP($B392,Event_and_Consequence!$CL:$CL,Event_and_Consequence!AE:AE,"",0,1)&lt;&gt;"",_xlfn.XLOOKUP($B392,Event_and_Consequence!$CL:$CL,Event_and_Consequence!AE:AE,"",0,1),""))</f>
        <v/>
      </c>
      <c r="U392" s="179" t="str">
        <f>IF($C392="","",IF(_xlfn.XLOOKUP($B392,Event_and_Consequence!$CL:$CL,Event_and_Consequence!AF:AF,"",0,1)&lt;&gt;"",_xlfn.XLOOKUP($B392,Event_and_Consequence!$CL:$CL,Event_and_Consequence!AF:AF,"",0,1),""))</f>
        <v/>
      </c>
      <c r="V392" s="184"/>
      <c r="W392" s="184"/>
      <c r="X392" s="179" t="str">
        <f>IF($C392="","",IF(_xlfn.XLOOKUP($B392,Event_and_Consequence!$CL:$CL,Event_and_Consequence!AG:AG,"",0,1)&lt;&gt;"",_xlfn.XLOOKUP($B392,Event_and_Consequence!$CL:$CL,Event_and_Consequence!AG:AG,"",0,1),""))</f>
        <v/>
      </c>
      <c r="Y392" s="179" t="str">
        <f>IF($C392="","",IF(_xlfn.XLOOKUP($B392,Event_and_Consequence!$CL:$CL,Event_and_Consequence!AH:AH,"",0,1)&lt;&gt;"",_xlfn.XLOOKUP($B392,Event_and_Consequence!$CL:$CL,Event_and_Consequence!AH:AH,"",0,1),""))</f>
        <v/>
      </c>
      <c r="Z392" s="179" t="str">
        <f>IF($C392="","",IF(_xlfn.XLOOKUP($B392,Event_and_Consequence!$CL:$CL,Event_and_Consequence!AI:AI,"",0,1)&lt;&gt;"",_xlfn.XLOOKUP($B392,Event_and_Consequence!$CL:$CL,Event_and_Consequence!AI:AI,"",0,1),""))</f>
        <v/>
      </c>
      <c r="AA392" s="179" t="str">
        <f>IF($C392="","",IF(_xlfn.XLOOKUP($B392,Event_and_Consequence!$CL:$CL,Event_and_Consequence!AJ:AJ,"",0,1)&lt;&gt;"",_xlfn.XLOOKUP($B392,Event_and_Consequence!$CL:$CL,Event_and_Consequence!AJ:AJ,"",0,1),""))</f>
        <v/>
      </c>
      <c r="AB392" s="184"/>
    </row>
    <row r="393" spans="1:28" s="176" customFormat="1" ht="12" x14ac:dyDescent="0.25">
      <c r="A393" s="188"/>
      <c r="B393" s="188">
        <v>391</v>
      </c>
      <c r="C393" s="178" t="str">
        <f>_xlfn.XLOOKUP($B393,Event_and_Consequence!$CL:$CL,Event_and_Consequence!B:B,"",0,1)</f>
        <v/>
      </c>
      <c r="D393" s="179" t="str">
        <f>IF($C393="","",_xlfn.XLOOKUP(C393,Facility_Information!B:B,Facility_Information!O:O,,0,1))</f>
        <v/>
      </c>
      <c r="E393" s="180" t="str">
        <f>IF($C393="","",_xlfn.XLOOKUP($B393,Event_and_Consequence!$CL:$CL,Event_and_Consequence!G:G,"",0,1))</f>
        <v/>
      </c>
      <c r="F393" s="181" t="str">
        <f>IF($C393="","",_xlfn.XLOOKUP($B393,Event_and_Consequence!$CL:$CL,Event_and_Consequence!H:H,"",0,1))</f>
        <v/>
      </c>
      <c r="G393" s="184"/>
      <c r="H393" s="184"/>
      <c r="I393" s="184"/>
      <c r="J393" s="179" t="str">
        <f>IF($C393="","",_xlfn.XLOOKUP($B393,Event_and_Consequence!$CL:$CL,Event_and_Consequence!I:I,"",0,1))</f>
        <v/>
      </c>
      <c r="K393" s="184"/>
      <c r="L393" s="179" t="str">
        <f>IF($C393="","",IF(_xlfn.XLOOKUP($B393,Event_and_Consequence!$CL:$CL,Event_and_Consequence!Y:Y,"",0,1)&lt;&gt;"",_xlfn.XLOOKUP($B393,Event_and_Consequence!$CL:$CL,Event_and_Consequence!Y:Y,"",0,1),""))</f>
        <v/>
      </c>
      <c r="M393" s="179" t="str">
        <f>IF($C393="","",IF(_xlfn.XLOOKUP($B393,Event_and_Consequence!$CL:$CL,Event_and_Consequence!Z:Z,"",0,1)&lt;&gt;"",_xlfn.XLOOKUP($B393,Event_and_Consequence!$CL:$CL,Event_and_Consequence!Z:Z,"",0,1),""))</f>
        <v/>
      </c>
      <c r="N393" s="179" t="str">
        <f>IF($C393="","",IF(_xlfn.XLOOKUP($B393,Event_and_Consequence!$CL:$CL,Event_and_Consequence!AA:AA,"",0,1)&lt;&gt;"",_xlfn.XLOOKUP($B393,Event_and_Consequence!$CL:$CL,Event_and_Consequence!AA:AA,"",0,1),""))</f>
        <v/>
      </c>
      <c r="O393" s="179" t="str">
        <f>IF($C393="","",IF(_xlfn.XLOOKUP($B393,Event_and_Consequence!$CL:$CL,Event_and_Consequence!AB:AB,"",0,1)&lt;&gt;"",_xlfn.XLOOKUP($B393,Event_and_Consequence!$CL:$CL,Event_and_Consequence!AB:AB,"",0,1),""))</f>
        <v/>
      </c>
      <c r="P393" s="184"/>
      <c r="Q393" s="184"/>
      <c r="R393" s="179" t="str">
        <f>IF($C393="","",IF(_xlfn.XLOOKUP($B393,Event_and_Consequence!$CL:$CL,Event_and_Consequence!AC:AC,"",0,1)&lt;&gt;"",_xlfn.XLOOKUP($B393,Event_and_Consequence!$CL:$CL,Event_and_Consequence!AC:AC,"",0,1),""))</f>
        <v/>
      </c>
      <c r="S393" s="179" t="str">
        <f>IF($C393="","",IF(_xlfn.XLOOKUP($B393,Event_and_Consequence!$CL:$CL,Event_and_Consequence!AD:AD,"",0,1)&lt;&gt;"",_xlfn.XLOOKUP($B393,Event_and_Consequence!$CL:$CL,Event_and_Consequence!AD:AD,"",0,1),""))</f>
        <v/>
      </c>
      <c r="T393" s="179" t="str">
        <f>IF($C393="","",IF(_xlfn.XLOOKUP($B393,Event_and_Consequence!$CL:$CL,Event_and_Consequence!AE:AE,"",0,1)&lt;&gt;"",_xlfn.XLOOKUP($B393,Event_and_Consequence!$CL:$CL,Event_and_Consequence!AE:AE,"",0,1),""))</f>
        <v/>
      </c>
      <c r="U393" s="179" t="str">
        <f>IF($C393="","",IF(_xlfn.XLOOKUP($B393,Event_and_Consequence!$CL:$CL,Event_and_Consequence!AF:AF,"",0,1)&lt;&gt;"",_xlfn.XLOOKUP($B393,Event_and_Consequence!$CL:$CL,Event_and_Consequence!AF:AF,"",0,1),""))</f>
        <v/>
      </c>
      <c r="V393" s="184"/>
      <c r="W393" s="184"/>
      <c r="X393" s="179" t="str">
        <f>IF($C393="","",IF(_xlfn.XLOOKUP($B393,Event_and_Consequence!$CL:$CL,Event_and_Consequence!AG:AG,"",0,1)&lt;&gt;"",_xlfn.XLOOKUP($B393,Event_and_Consequence!$CL:$CL,Event_and_Consequence!AG:AG,"",0,1),""))</f>
        <v/>
      </c>
      <c r="Y393" s="179" t="str">
        <f>IF($C393="","",IF(_xlfn.XLOOKUP($B393,Event_and_Consequence!$CL:$CL,Event_and_Consequence!AH:AH,"",0,1)&lt;&gt;"",_xlfn.XLOOKUP($B393,Event_and_Consequence!$CL:$CL,Event_and_Consequence!AH:AH,"",0,1),""))</f>
        <v/>
      </c>
      <c r="Z393" s="179" t="str">
        <f>IF($C393="","",IF(_xlfn.XLOOKUP($B393,Event_and_Consequence!$CL:$CL,Event_and_Consequence!AI:AI,"",0,1)&lt;&gt;"",_xlfn.XLOOKUP($B393,Event_and_Consequence!$CL:$CL,Event_and_Consequence!AI:AI,"",0,1),""))</f>
        <v/>
      </c>
      <c r="AA393" s="179" t="str">
        <f>IF($C393="","",IF(_xlfn.XLOOKUP($B393,Event_and_Consequence!$CL:$CL,Event_and_Consequence!AJ:AJ,"",0,1)&lt;&gt;"",_xlfn.XLOOKUP($B393,Event_and_Consequence!$CL:$CL,Event_and_Consequence!AJ:AJ,"",0,1),""))</f>
        <v/>
      </c>
      <c r="AB393" s="184"/>
    </row>
    <row r="394" spans="1:28" s="176" customFormat="1" ht="12" x14ac:dyDescent="0.25">
      <c r="A394" s="188"/>
      <c r="B394" s="188">
        <v>392</v>
      </c>
      <c r="C394" s="178" t="str">
        <f>_xlfn.XLOOKUP($B394,Event_and_Consequence!$CL:$CL,Event_and_Consequence!B:B,"",0,1)</f>
        <v/>
      </c>
      <c r="D394" s="179" t="str">
        <f>IF($C394="","",_xlfn.XLOOKUP(C394,Facility_Information!B:B,Facility_Information!O:O,,0,1))</f>
        <v/>
      </c>
      <c r="E394" s="180" t="str">
        <f>IF($C394="","",_xlfn.XLOOKUP($B394,Event_and_Consequence!$CL:$CL,Event_and_Consequence!G:G,"",0,1))</f>
        <v/>
      </c>
      <c r="F394" s="181" t="str">
        <f>IF($C394="","",_xlfn.XLOOKUP($B394,Event_and_Consequence!$CL:$CL,Event_and_Consequence!H:H,"",0,1))</f>
        <v/>
      </c>
      <c r="G394" s="184"/>
      <c r="H394" s="184"/>
      <c r="I394" s="184"/>
      <c r="J394" s="179" t="str">
        <f>IF($C394="","",_xlfn.XLOOKUP($B394,Event_and_Consequence!$CL:$CL,Event_and_Consequence!I:I,"",0,1))</f>
        <v/>
      </c>
      <c r="K394" s="184"/>
      <c r="L394" s="179" t="str">
        <f>IF($C394="","",IF(_xlfn.XLOOKUP($B394,Event_and_Consequence!$CL:$CL,Event_and_Consequence!Y:Y,"",0,1)&lt;&gt;"",_xlfn.XLOOKUP($B394,Event_and_Consequence!$CL:$CL,Event_and_Consequence!Y:Y,"",0,1),""))</f>
        <v/>
      </c>
      <c r="M394" s="179" t="str">
        <f>IF($C394="","",IF(_xlfn.XLOOKUP($B394,Event_and_Consequence!$CL:$CL,Event_and_Consequence!Z:Z,"",0,1)&lt;&gt;"",_xlfn.XLOOKUP($B394,Event_and_Consequence!$CL:$CL,Event_and_Consequence!Z:Z,"",0,1),""))</f>
        <v/>
      </c>
      <c r="N394" s="179" t="str">
        <f>IF($C394="","",IF(_xlfn.XLOOKUP($B394,Event_and_Consequence!$CL:$CL,Event_and_Consequence!AA:AA,"",0,1)&lt;&gt;"",_xlfn.XLOOKUP($B394,Event_and_Consequence!$CL:$CL,Event_and_Consequence!AA:AA,"",0,1),""))</f>
        <v/>
      </c>
      <c r="O394" s="179" t="str">
        <f>IF($C394="","",IF(_xlfn.XLOOKUP($B394,Event_and_Consequence!$CL:$CL,Event_and_Consequence!AB:AB,"",0,1)&lt;&gt;"",_xlfn.XLOOKUP($B394,Event_and_Consequence!$CL:$CL,Event_and_Consequence!AB:AB,"",0,1),""))</f>
        <v/>
      </c>
      <c r="P394" s="184"/>
      <c r="Q394" s="184"/>
      <c r="R394" s="179" t="str">
        <f>IF($C394="","",IF(_xlfn.XLOOKUP($B394,Event_and_Consequence!$CL:$CL,Event_and_Consequence!AC:AC,"",0,1)&lt;&gt;"",_xlfn.XLOOKUP($B394,Event_and_Consequence!$CL:$CL,Event_and_Consequence!AC:AC,"",0,1),""))</f>
        <v/>
      </c>
      <c r="S394" s="179" t="str">
        <f>IF($C394="","",IF(_xlfn.XLOOKUP($B394,Event_and_Consequence!$CL:$CL,Event_and_Consequence!AD:AD,"",0,1)&lt;&gt;"",_xlfn.XLOOKUP($B394,Event_and_Consequence!$CL:$CL,Event_and_Consequence!AD:AD,"",0,1),""))</f>
        <v/>
      </c>
      <c r="T394" s="179" t="str">
        <f>IF($C394="","",IF(_xlfn.XLOOKUP($B394,Event_and_Consequence!$CL:$CL,Event_and_Consequence!AE:AE,"",0,1)&lt;&gt;"",_xlfn.XLOOKUP($B394,Event_and_Consequence!$CL:$CL,Event_and_Consequence!AE:AE,"",0,1),""))</f>
        <v/>
      </c>
      <c r="U394" s="179" t="str">
        <f>IF($C394="","",IF(_xlfn.XLOOKUP($B394,Event_and_Consequence!$CL:$CL,Event_and_Consequence!AF:AF,"",0,1)&lt;&gt;"",_xlfn.XLOOKUP($B394,Event_and_Consequence!$CL:$CL,Event_and_Consequence!AF:AF,"",0,1),""))</f>
        <v/>
      </c>
      <c r="V394" s="184"/>
      <c r="W394" s="184"/>
      <c r="X394" s="179" t="str">
        <f>IF($C394="","",IF(_xlfn.XLOOKUP($B394,Event_and_Consequence!$CL:$CL,Event_and_Consequence!AG:AG,"",0,1)&lt;&gt;"",_xlfn.XLOOKUP($B394,Event_and_Consequence!$CL:$CL,Event_and_Consequence!AG:AG,"",0,1),""))</f>
        <v/>
      </c>
      <c r="Y394" s="179" t="str">
        <f>IF($C394="","",IF(_xlfn.XLOOKUP($B394,Event_and_Consequence!$CL:$CL,Event_and_Consequence!AH:AH,"",0,1)&lt;&gt;"",_xlfn.XLOOKUP($B394,Event_and_Consequence!$CL:$CL,Event_and_Consequence!AH:AH,"",0,1),""))</f>
        <v/>
      </c>
      <c r="Z394" s="179" t="str">
        <f>IF($C394="","",IF(_xlfn.XLOOKUP($B394,Event_and_Consequence!$CL:$CL,Event_and_Consequence!AI:AI,"",0,1)&lt;&gt;"",_xlfn.XLOOKUP($B394,Event_and_Consequence!$CL:$CL,Event_and_Consequence!AI:AI,"",0,1),""))</f>
        <v/>
      </c>
      <c r="AA394" s="179" t="str">
        <f>IF($C394="","",IF(_xlfn.XLOOKUP($B394,Event_and_Consequence!$CL:$CL,Event_and_Consequence!AJ:AJ,"",0,1)&lt;&gt;"",_xlfn.XLOOKUP($B394,Event_and_Consequence!$CL:$CL,Event_and_Consequence!AJ:AJ,"",0,1),""))</f>
        <v/>
      </c>
      <c r="AB394" s="184"/>
    </row>
    <row r="395" spans="1:28" s="176" customFormat="1" ht="12" x14ac:dyDescent="0.25">
      <c r="A395" s="188"/>
      <c r="B395" s="188">
        <v>393</v>
      </c>
      <c r="C395" s="178" t="str">
        <f>_xlfn.XLOOKUP($B395,Event_and_Consequence!$CL:$CL,Event_and_Consequence!B:B,"",0,1)</f>
        <v/>
      </c>
      <c r="D395" s="179" t="str">
        <f>IF($C395="","",_xlfn.XLOOKUP(C395,Facility_Information!B:B,Facility_Information!O:O,,0,1))</f>
        <v/>
      </c>
      <c r="E395" s="180" t="str">
        <f>IF($C395="","",_xlfn.XLOOKUP($B395,Event_and_Consequence!$CL:$CL,Event_and_Consequence!G:G,"",0,1))</f>
        <v/>
      </c>
      <c r="F395" s="181" t="str">
        <f>IF($C395="","",_xlfn.XLOOKUP($B395,Event_and_Consequence!$CL:$CL,Event_and_Consequence!H:H,"",0,1))</f>
        <v/>
      </c>
      <c r="G395" s="184"/>
      <c r="H395" s="184"/>
      <c r="I395" s="184"/>
      <c r="J395" s="179" t="str">
        <f>IF($C395="","",_xlfn.XLOOKUP($B395,Event_and_Consequence!$CL:$CL,Event_and_Consequence!I:I,"",0,1))</f>
        <v/>
      </c>
      <c r="K395" s="184"/>
      <c r="L395" s="179" t="str">
        <f>IF($C395="","",IF(_xlfn.XLOOKUP($B395,Event_and_Consequence!$CL:$CL,Event_and_Consequence!Y:Y,"",0,1)&lt;&gt;"",_xlfn.XLOOKUP($B395,Event_and_Consequence!$CL:$CL,Event_and_Consequence!Y:Y,"",0,1),""))</f>
        <v/>
      </c>
      <c r="M395" s="179" t="str">
        <f>IF($C395="","",IF(_xlfn.XLOOKUP($B395,Event_and_Consequence!$CL:$CL,Event_and_Consequence!Z:Z,"",0,1)&lt;&gt;"",_xlfn.XLOOKUP($B395,Event_and_Consequence!$CL:$CL,Event_and_Consequence!Z:Z,"",0,1),""))</f>
        <v/>
      </c>
      <c r="N395" s="179" t="str">
        <f>IF($C395="","",IF(_xlfn.XLOOKUP($B395,Event_and_Consequence!$CL:$CL,Event_and_Consequence!AA:AA,"",0,1)&lt;&gt;"",_xlfn.XLOOKUP($B395,Event_and_Consequence!$CL:$CL,Event_and_Consequence!AA:AA,"",0,1),""))</f>
        <v/>
      </c>
      <c r="O395" s="179" t="str">
        <f>IF($C395="","",IF(_xlfn.XLOOKUP($B395,Event_and_Consequence!$CL:$CL,Event_and_Consequence!AB:AB,"",0,1)&lt;&gt;"",_xlfn.XLOOKUP($B395,Event_and_Consequence!$CL:$CL,Event_and_Consequence!AB:AB,"",0,1),""))</f>
        <v/>
      </c>
      <c r="P395" s="184"/>
      <c r="Q395" s="184"/>
      <c r="R395" s="179" t="str">
        <f>IF($C395="","",IF(_xlfn.XLOOKUP($B395,Event_and_Consequence!$CL:$CL,Event_and_Consequence!AC:AC,"",0,1)&lt;&gt;"",_xlfn.XLOOKUP($B395,Event_and_Consequence!$CL:$CL,Event_and_Consequence!AC:AC,"",0,1),""))</f>
        <v/>
      </c>
      <c r="S395" s="179" t="str">
        <f>IF($C395="","",IF(_xlfn.XLOOKUP($B395,Event_and_Consequence!$CL:$CL,Event_and_Consequence!AD:AD,"",0,1)&lt;&gt;"",_xlfn.XLOOKUP($B395,Event_and_Consequence!$CL:$CL,Event_and_Consequence!AD:AD,"",0,1),""))</f>
        <v/>
      </c>
      <c r="T395" s="179" t="str">
        <f>IF($C395="","",IF(_xlfn.XLOOKUP($B395,Event_and_Consequence!$CL:$CL,Event_and_Consequence!AE:AE,"",0,1)&lt;&gt;"",_xlfn.XLOOKUP($B395,Event_and_Consequence!$CL:$CL,Event_and_Consequence!AE:AE,"",0,1),""))</f>
        <v/>
      </c>
      <c r="U395" s="179" t="str">
        <f>IF($C395="","",IF(_xlfn.XLOOKUP($B395,Event_and_Consequence!$CL:$CL,Event_and_Consequence!AF:AF,"",0,1)&lt;&gt;"",_xlfn.XLOOKUP($B395,Event_and_Consequence!$CL:$CL,Event_and_Consequence!AF:AF,"",0,1),""))</f>
        <v/>
      </c>
      <c r="V395" s="184"/>
      <c r="W395" s="184"/>
      <c r="X395" s="179" t="str">
        <f>IF($C395="","",IF(_xlfn.XLOOKUP($B395,Event_and_Consequence!$CL:$CL,Event_and_Consequence!AG:AG,"",0,1)&lt;&gt;"",_xlfn.XLOOKUP($B395,Event_and_Consequence!$CL:$CL,Event_and_Consequence!AG:AG,"",0,1),""))</f>
        <v/>
      </c>
      <c r="Y395" s="179" t="str">
        <f>IF($C395="","",IF(_xlfn.XLOOKUP($B395,Event_and_Consequence!$CL:$CL,Event_and_Consequence!AH:AH,"",0,1)&lt;&gt;"",_xlfn.XLOOKUP($B395,Event_and_Consequence!$CL:$CL,Event_and_Consequence!AH:AH,"",0,1),""))</f>
        <v/>
      </c>
      <c r="Z395" s="179" t="str">
        <f>IF($C395="","",IF(_xlfn.XLOOKUP($B395,Event_and_Consequence!$CL:$CL,Event_and_Consequence!AI:AI,"",0,1)&lt;&gt;"",_xlfn.XLOOKUP($B395,Event_and_Consequence!$CL:$CL,Event_and_Consequence!AI:AI,"",0,1),""))</f>
        <v/>
      </c>
      <c r="AA395" s="179" t="str">
        <f>IF($C395="","",IF(_xlfn.XLOOKUP($B395,Event_and_Consequence!$CL:$CL,Event_and_Consequence!AJ:AJ,"",0,1)&lt;&gt;"",_xlfn.XLOOKUP($B395,Event_and_Consequence!$CL:$CL,Event_and_Consequence!AJ:AJ,"",0,1),""))</f>
        <v/>
      </c>
      <c r="AB395" s="184"/>
    </row>
    <row r="396" spans="1:28" s="176" customFormat="1" ht="12" x14ac:dyDescent="0.25">
      <c r="A396" s="188"/>
      <c r="B396" s="188">
        <v>394</v>
      </c>
      <c r="C396" s="178" t="str">
        <f>_xlfn.XLOOKUP($B396,Event_and_Consequence!$CL:$CL,Event_and_Consequence!B:B,"",0,1)</f>
        <v/>
      </c>
      <c r="D396" s="179" t="str">
        <f>IF($C396="","",_xlfn.XLOOKUP(C396,Facility_Information!B:B,Facility_Information!O:O,,0,1))</f>
        <v/>
      </c>
      <c r="E396" s="180" t="str">
        <f>IF($C396="","",_xlfn.XLOOKUP($B396,Event_and_Consequence!$CL:$CL,Event_and_Consequence!G:G,"",0,1))</f>
        <v/>
      </c>
      <c r="F396" s="181" t="str">
        <f>IF($C396="","",_xlfn.XLOOKUP($B396,Event_and_Consequence!$CL:$CL,Event_and_Consequence!H:H,"",0,1))</f>
        <v/>
      </c>
      <c r="G396" s="184"/>
      <c r="H396" s="184"/>
      <c r="I396" s="184"/>
      <c r="J396" s="179" t="str">
        <f>IF($C396="","",_xlfn.XLOOKUP($B396,Event_and_Consequence!$CL:$CL,Event_and_Consequence!I:I,"",0,1))</f>
        <v/>
      </c>
      <c r="K396" s="184"/>
      <c r="L396" s="179" t="str">
        <f>IF($C396="","",IF(_xlfn.XLOOKUP($B396,Event_and_Consequence!$CL:$CL,Event_and_Consequence!Y:Y,"",0,1)&lt;&gt;"",_xlfn.XLOOKUP($B396,Event_and_Consequence!$CL:$CL,Event_and_Consequence!Y:Y,"",0,1),""))</f>
        <v/>
      </c>
      <c r="M396" s="179" t="str">
        <f>IF($C396="","",IF(_xlfn.XLOOKUP($B396,Event_and_Consequence!$CL:$CL,Event_and_Consequence!Z:Z,"",0,1)&lt;&gt;"",_xlfn.XLOOKUP($B396,Event_and_Consequence!$CL:$CL,Event_and_Consequence!Z:Z,"",0,1),""))</f>
        <v/>
      </c>
      <c r="N396" s="179" t="str">
        <f>IF($C396="","",IF(_xlfn.XLOOKUP($B396,Event_and_Consequence!$CL:$CL,Event_and_Consequence!AA:AA,"",0,1)&lt;&gt;"",_xlfn.XLOOKUP($B396,Event_and_Consequence!$CL:$CL,Event_and_Consequence!AA:AA,"",0,1),""))</f>
        <v/>
      </c>
      <c r="O396" s="179" t="str">
        <f>IF($C396="","",IF(_xlfn.XLOOKUP($B396,Event_and_Consequence!$CL:$CL,Event_and_Consequence!AB:AB,"",0,1)&lt;&gt;"",_xlfn.XLOOKUP($B396,Event_and_Consequence!$CL:$CL,Event_and_Consequence!AB:AB,"",0,1),""))</f>
        <v/>
      </c>
      <c r="P396" s="184"/>
      <c r="Q396" s="184"/>
      <c r="R396" s="179" t="str">
        <f>IF($C396="","",IF(_xlfn.XLOOKUP($B396,Event_and_Consequence!$CL:$CL,Event_and_Consequence!AC:AC,"",0,1)&lt;&gt;"",_xlfn.XLOOKUP($B396,Event_and_Consequence!$CL:$CL,Event_and_Consequence!AC:AC,"",0,1),""))</f>
        <v/>
      </c>
      <c r="S396" s="179" t="str">
        <f>IF($C396="","",IF(_xlfn.XLOOKUP($B396,Event_and_Consequence!$CL:$CL,Event_and_Consequence!AD:AD,"",0,1)&lt;&gt;"",_xlfn.XLOOKUP($B396,Event_and_Consequence!$CL:$CL,Event_and_Consequence!AD:AD,"",0,1),""))</f>
        <v/>
      </c>
      <c r="T396" s="179" t="str">
        <f>IF($C396="","",IF(_xlfn.XLOOKUP($B396,Event_and_Consequence!$CL:$CL,Event_and_Consequence!AE:AE,"",0,1)&lt;&gt;"",_xlfn.XLOOKUP($B396,Event_and_Consequence!$CL:$CL,Event_and_Consequence!AE:AE,"",0,1),""))</f>
        <v/>
      </c>
      <c r="U396" s="179" t="str">
        <f>IF($C396="","",IF(_xlfn.XLOOKUP($B396,Event_and_Consequence!$CL:$CL,Event_and_Consequence!AF:AF,"",0,1)&lt;&gt;"",_xlfn.XLOOKUP($B396,Event_and_Consequence!$CL:$CL,Event_and_Consequence!AF:AF,"",0,1),""))</f>
        <v/>
      </c>
      <c r="V396" s="184"/>
      <c r="W396" s="184"/>
      <c r="X396" s="179" t="str">
        <f>IF($C396="","",IF(_xlfn.XLOOKUP($B396,Event_and_Consequence!$CL:$CL,Event_and_Consequence!AG:AG,"",0,1)&lt;&gt;"",_xlfn.XLOOKUP($B396,Event_and_Consequence!$CL:$CL,Event_and_Consequence!AG:AG,"",0,1),""))</f>
        <v/>
      </c>
      <c r="Y396" s="179" t="str">
        <f>IF($C396="","",IF(_xlfn.XLOOKUP($B396,Event_and_Consequence!$CL:$CL,Event_and_Consequence!AH:AH,"",0,1)&lt;&gt;"",_xlfn.XLOOKUP($B396,Event_and_Consequence!$CL:$CL,Event_and_Consequence!AH:AH,"",0,1),""))</f>
        <v/>
      </c>
      <c r="Z396" s="179" t="str">
        <f>IF($C396="","",IF(_xlfn.XLOOKUP($B396,Event_and_Consequence!$CL:$CL,Event_and_Consequence!AI:AI,"",0,1)&lt;&gt;"",_xlfn.XLOOKUP($B396,Event_and_Consequence!$CL:$CL,Event_and_Consequence!AI:AI,"",0,1),""))</f>
        <v/>
      </c>
      <c r="AA396" s="179" t="str">
        <f>IF($C396="","",IF(_xlfn.XLOOKUP($B396,Event_and_Consequence!$CL:$CL,Event_and_Consequence!AJ:AJ,"",0,1)&lt;&gt;"",_xlfn.XLOOKUP($B396,Event_and_Consequence!$CL:$CL,Event_and_Consequence!AJ:AJ,"",0,1),""))</f>
        <v/>
      </c>
      <c r="AB396" s="184"/>
    </row>
    <row r="397" spans="1:28" s="176" customFormat="1" ht="12" x14ac:dyDescent="0.25">
      <c r="A397" s="188"/>
      <c r="B397" s="188">
        <v>395</v>
      </c>
      <c r="C397" s="178" t="str">
        <f>_xlfn.XLOOKUP($B397,Event_and_Consequence!$CL:$CL,Event_and_Consequence!B:B,"",0,1)</f>
        <v/>
      </c>
      <c r="D397" s="179" t="str">
        <f>IF($C397="","",_xlfn.XLOOKUP(C397,Facility_Information!B:B,Facility_Information!O:O,,0,1))</f>
        <v/>
      </c>
      <c r="E397" s="180" t="str">
        <f>IF($C397="","",_xlfn.XLOOKUP($B397,Event_and_Consequence!$CL:$CL,Event_and_Consequence!G:G,"",0,1))</f>
        <v/>
      </c>
      <c r="F397" s="181" t="str">
        <f>IF($C397="","",_xlfn.XLOOKUP($B397,Event_and_Consequence!$CL:$CL,Event_and_Consequence!H:H,"",0,1))</f>
        <v/>
      </c>
      <c r="G397" s="184"/>
      <c r="H397" s="184"/>
      <c r="I397" s="184"/>
      <c r="J397" s="179" t="str">
        <f>IF($C397="","",_xlfn.XLOOKUP($B397,Event_and_Consequence!$CL:$CL,Event_and_Consequence!I:I,"",0,1))</f>
        <v/>
      </c>
      <c r="K397" s="184"/>
      <c r="L397" s="179" t="str">
        <f>IF($C397="","",IF(_xlfn.XLOOKUP($B397,Event_and_Consequence!$CL:$CL,Event_and_Consequence!Y:Y,"",0,1)&lt;&gt;"",_xlfn.XLOOKUP($B397,Event_and_Consequence!$CL:$CL,Event_and_Consequence!Y:Y,"",0,1),""))</f>
        <v/>
      </c>
      <c r="M397" s="179" t="str">
        <f>IF($C397="","",IF(_xlfn.XLOOKUP($B397,Event_and_Consequence!$CL:$CL,Event_and_Consequence!Z:Z,"",0,1)&lt;&gt;"",_xlfn.XLOOKUP($B397,Event_and_Consequence!$CL:$CL,Event_and_Consequence!Z:Z,"",0,1),""))</f>
        <v/>
      </c>
      <c r="N397" s="179" t="str">
        <f>IF($C397="","",IF(_xlfn.XLOOKUP($B397,Event_and_Consequence!$CL:$CL,Event_and_Consequence!AA:AA,"",0,1)&lt;&gt;"",_xlfn.XLOOKUP($B397,Event_and_Consequence!$CL:$CL,Event_and_Consequence!AA:AA,"",0,1),""))</f>
        <v/>
      </c>
      <c r="O397" s="179" t="str">
        <f>IF($C397="","",IF(_xlfn.XLOOKUP($B397,Event_and_Consequence!$CL:$CL,Event_and_Consequence!AB:AB,"",0,1)&lt;&gt;"",_xlfn.XLOOKUP($B397,Event_and_Consequence!$CL:$CL,Event_and_Consequence!AB:AB,"",0,1),""))</f>
        <v/>
      </c>
      <c r="P397" s="184"/>
      <c r="Q397" s="184"/>
      <c r="R397" s="179" t="str">
        <f>IF($C397="","",IF(_xlfn.XLOOKUP($B397,Event_and_Consequence!$CL:$CL,Event_and_Consequence!AC:AC,"",0,1)&lt;&gt;"",_xlfn.XLOOKUP($B397,Event_and_Consequence!$CL:$CL,Event_and_Consequence!AC:AC,"",0,1),""))</f>
        <v/>
      </c>
      <c r="S397" s="179" t="str">
        <f>IF($C397="","",IF(_xlfn.XLOOKUP($B397,Event_and_Consequence!$CL:$CL,Event_and_Consequence!AD:AD,"",0,1)&lt;&gt;"",_xlfn.XLOOKUP($B397,Event_and_Consequence!$CL:$CL,Event_and_Consequence!AD:AD,"",0,1),""))</f>
        <v/>
      </c>
      <c r="T397" s="179" t="str">
        <f>IF($C397="","",IF(_xlfn.XLOOKUP($B397,Event_and_Consequence!$CL:$CL,Event_and_Consequence!AE:AE,"",0,1)&lt;&gt;"",_xlfn.XLOOKUP($B397,Event_and_Consequence!$CL:$CL,Event_and_Consequence!AE:AE,"",0,1),""))</f>
        <v/>
      </c>
      <c r="U397" s="179" t="str">
        <f>IF($C397="","",IF(_xlfn.XLOOKUP($B397,Event_and_Consequence!$CL:$CL,Event_and_Consequence!AF:AF,"",0,1)&lt;&gt;"",_xlfn.XLOOKUP($B397,Event_and_Consequence!$CL:$CL,Event_and_Consequence!AF:AF,"",0,1),""))</f>
        <v/>
      </c>
      <c r="V397" s="184"/>
      <c r="W397" s="184"/>
      <c r="X397" s="179" t="str">
        <f>IF($C397="","",IF(_xlfn.XLOOKUP($B397,Event_and_Consequence!$CL:$CL,Event_and_Consequence!AG:AG,"",0,1)&lt;&gt;"",_xlfn.XLOOKUP($B397,Event_and_Consequence!$CL:$CL,Event_and_Consequence!AG:AG,"",0,1),""))</f>
        <v/>
      </c>
      <c r="Y397" s="179" t="str">
        <f>IF($C397="","",IF(_xlfn.XLOOKUP($B397,Event_and_Consequence!$CL:$CL,Event_and_Consequence!AH:AH,"",0,1)&lt;&gt;"",_xlfn.XLOOKUP($B397,Event_and_Consequence!$CL:$CL,Event_and_Consequence!AH:AH,"",0,1),""))</f>
        <v/>
      </c>
      <c r="Z397" s="179" t="str">
        <f>IF($C397="","",IF(_xlfn.XLOOKUP($B397,Event_and_Consequence!$CL:$CL,Event_and_Consequence!AI:AI,"",0,1)&lt;&gt;"",_xlfn.XLOOKUP($B397,Event_and_Consequence!$CL:$CL,Event_and_Consequence!AI:AI,"",0,1),""))</f>
        <v/>
      </c>
      <c r="AA397" s="179" t="str">
        <f>IF($C397="","",IF(_xlfn.XLOOKUP($B397,Event_and_Consequence!$CL:$CL,Event_and_Consequence!AJ:AJ,"",0,1)&lt;&gt;"",_xlfn.XLOOKUP($B397,Event_and_Consequence!$CL:$CL,Event_and_Consequence!AJ:AJ,"",0,1),""))</f>
        <v/>
      </c>
      <c r="AB397" s="184"/>
    </row>
    <row r="398" spans="1:28" s="176" customFormat="1" ht="12" x14ac:dyDescent="0.25">
      <c r="A398" s="188"/>
      <c r="B398" s="188">
        <v>396</v>
      </c>
      <c r="C398" s="178" t="str">
        <f>_xlfn.XLOOKUP($B398,Event_and_Consequence!$CL:$CL,Event_and_Consequence!B:B,"",0,1)</f>
        <v/>
      </c>
      <c r="D398" s="179" t="str">
        <f>IF($C398="","",_xlfn.XLOOKUP(C398,Facility_Information!B:B,Facility_Information!O:O,,0,1))</f>
        <v/>
      </c>
      <c r="E398" s="180" t="str">
        <f>IF($C398="","",_xlfn.XLOOKUP($B398,Event_and_Consequence!$CL:$CL,Event_and_Consequence!G:G,"",0,1))</f>
        <v/>
      </c>
      <c r="F398" s="181" t="str">
        <f>IF($C398="","",_xlfn.XLOOKUP($B398,Event_and_Consequence!$CL:$CL,Event_and_Consequence!H:H,"",0,1))</f>
        <v/>
      </c>
      <c r="G398" s="184"/>
      <c r="H398" s="184"/>
      <c r="I398" s="184"/>
      <c r="J398" s="179" t="str">
        <f>IF($C398="","",_xlfn.XLOOKUP($B398,Event_and_Consequence!$CL:$CL,Event_and_Consequence!I:I,"",0,1))</f>
        <v/>
      </c>
      <c r="K398" s="184"/>
      <c r="L398" s="179" t="str">
        <f>IF($C398="","",IF(_xlfn.XLOOKUP($B398,Event_and_Consequence!$CL:$CL,Event_and_Consequence!Y:Y,"",0,1)&lt;&gt;"",_xlfn.XLOOKUP($B398,Event_and_Consequence!$CL:$CL,Event_and_Consequence!Y:Y,"",0,1),""))</f>
        <v/>
      </c>
      <c r="M398" s="179" t="str">
        <f>IF($C398="","",IF(_xlfn.XLOOKUP($B398,Event_and_Consequence!$CL:$CL,Event_and_Consequence!Z:Z,"",0,1)&lt;&gt;"",_xlfn.XLOOKUP($B398,Event_and_Consequence!$CL:$CL,Event_and_Consequence!Z:Z,"",0,1),""))</f>
        <v/>
      </c>
      <c r="N398" s="179" t="str">
        <f>IF($C398="","",IF(_xlfn.XLOOKUP($B398,Event_and_Consequence!$CL:$CL,Event_and_Consequence!AA:AA,"",0,1)&lt;&gt;"",_xlfn.XLOOKUP($B398,Event_and_Consequence!$CL:$CL,Event_and_Consequence!AA:AA,"",0,1),""))</f>
        <v/>
      </c>
      <c r="O398" s="179" t="str">
        <f>IF($C398="","",IF(_xlfn.XLOOKUP($B398,Event_and_Consequence!$CL:$CL,Event_and_Consequence!AB:AB,"",0,1)&lt;&gt;"",_xlfn.XLOOKUP($B398,Event_and_Consequence!$CL:$CL,Event_and_Consequence!AB:AB,"",0,1),""))</f>
        <v/>
      </c>
      <c r="P398" s="184"/>
      <c r="Q398" s="184"/>
      <c r="R398" s="179" t="str">
        <f>IF($C398="","",IF(_xlfn.XLOOKUP($B398,Event_and_Consequence!$CL:$CL,Event_and_Consequence!AC:AC,"",0,1)&lt;&gt;"",_xlfn.XLOOKUP($B398,Event_and_Consequence!$CL:$CL,Event_and_Consequence!AC:AC,"",0,1),""))</f>
        <v/>
      </c>
      <c r="S398" s="179" t="str">
        <f>IF($C398="","",IF(_xlfn.XLOOKUP($B398,Event_and_Consequence!$CL:$CL,Event_and_Consequence!AD:AD,"",0,1)&lt;&gt;"",_xlfn.XLOOKUP($B398,Event_and_Consequence!$CL:$CL,Event_and_Consequence!AD:AD,"",0,1),""))</f>
        <v/>
      </c>
      <c r="T398" s="179" t="str">
        <f>IF($C398="","",IF(_xlfn.XLOOKUP($B398,Event_and_Consequence!$CL:$CL,Event_and_Consequence!AE:AE,"",0,1)&lt;&gt;"",_xlfn.XLOOKUP($B398,Event_and_Consequence!$CL:$CL,Event_and_Consequence!AE:AE,"",0,1),""))</f>
        <v/>
      </c>
      <c r="U398" s="179" t="str">
        <f>IF($C398="","",IF(_xlfn.XLOOKUP($B398,Event_and_Consequence!$CL:$CL,Event_and_Consequence!AF:AF,"",0,1)&lt;&gt;"",_xlfn.XLOOKUP($B398,Event_and_Consequence!$CL:$CL,Event_and_Consequence!AF:AF,"",0,1),""))</f>
        <v/>
      </c>
      <c r="V398" s="184"/>
      <c r="W398" s="184"/>
      <c r="X398" s="179" t="str">
        <f>IF($C398="","",IF(_xlfn.XLOOKUP($B398,Event_and_Consequence!$CL:$CL,Event_and_Consequence!AG:AG,"",0,1)&lt;&gt;"",_xlfn.XLOOKUP($B398,Event_and_Consequence!$CL:$CL,Event_and_Consequence!AG:AG,"",0,1),""))</f>
        <v/>
      </c>
      <c r="Y398" s="179" t="str">
        <f>IF($C398="","",IF(_xlfn.XLOOKUP($B398,Event_and_Consequence!$CL:$CL,Event_and_Consequence!AH:AH,"",0,1)&lt;&gt;"",_xlfn.XLOOKUP($B398,Event_and_Consequence!$CL:$CL,Event_and_Consequence!AH:AH,"",0,1),""))</f>
        <v/>
      </c>
      <c r="Z398" s="179" t="str">
        <f>IF($C398="","",IF(_xlfn.XLOOKUP($B398,Event_and_Consequence!$CL:$CL,Event_and_Consequence!AI:AI,"",0,1)&lt;&gt;"",_xlfn.XLOOKUP($B398,Event_and_Consequence!$CL:$CL,Event_and_Consequence!AI:AI,"",0,1),""))</f>
        <v/>
      </c>
      <c r="AA398" s="179" t="str">
        <f>IF($C398="","",IF(_xlfn.XLOOKUP($B398,Event_and_Consequence!$CL:$CL,Event_and_Consequence!AJ:AJ,"",0,1)&lt;&gt;"",_xlfn.XLOOKUP($B398,Event_and_Consequence!$CL:$CL,Event_and_Consequence!AJ:AJ,"",0,1),""))</f>
        <v/>
      </c>
      <c r="AB398" s="184"/>
    </row>
    <row r="399" spans="1:28" s="176" customFormat="1" ht="12" x14ac:dyDescent="0.25">
      <c r="A399" s="188"/>
      <c r="B399" s="188">
        <v>397</v>
      </c>
      <c r="C399" s="178" t="str">
        <f>_xlfn.XLOOKUP($B399,Event_and_Consequence!$CL:$CL,Event_and_Consequence!B:B,"",0,1)</f>
        <v/>
      </c>
      <c r="D399" s="179" t="str">
        <f>IF($C399="","",_xlfn.XLOOKUP(C399,Facility_Information!B:B,Facility_Information!O:O,,0,1))</f>
        <v/>
      </c>
      <c r="E399" s="180" t="str">
        <f>IF($C399="","",_xlfn.XLOOKUP($B399,Event_and_Consequence!$CL:$CL,Event_and_Consequence!G:G,"",0,1))</f>
        <v/>
      </c>
      <c r="F399" s="181" t="str">
        <f>IF($C399="","",_xlfn.XLOOKUP($B399,Event_and_Consequence!$CL:$CL,Event_and_Consequence!H:H,"",0,1))</f>
        <v/>
      </c>
      <c r="G399" s="184"/>
      <c r="H399" s="184"/>
      <c r="I399" s="184"/>
      <c r="J399" s="179" t="str">
        <f>IF($C399="","",_xlfn.XLOOKUP($B399,Event_and_Consequence!$CL:$CL,Event_and_Consequence!I:I,"",0,1))</f>
        <v/>
      </c>
      <c r="K399" s="184"/>
      <c r="L399" s="179" t="str">
        <f>IF($C399="","",IF(_xlfn.XLOOKUP($B399,Event_and_Consequence!$CL:$CL,Event_and_Consequence!Y:Y,"",0,1)&lt;&gt;"",_xlfn.XLOOKUP($B399,Event_and_Consequence!$CL:$CL,Event_and_Consequence!Y:Y,"",0,1),""))</f>
        <v/>
      </c>
      <c r="M399" s="179" t="str">
        <f>IF($C399="","",IF(_xlfn.XLOOKUP($B399,Event_and_Consequence!$CL:$CL,Event_and_Consequence!Z:Z,"",0,1)&lt;&gt;"",_xlfn.XLOOKUP($B399,Event_and_Consequence!$CL:$CL,Event_and_Consequence!Z:Z,"",0,1),""))</f>
        <v/>
      </c>
      <c r="N399" s="179" t="str">
        <f>IF($C399="","",IF(_xlfn.XLOOKUP($B399,Event_and_Consequence!$CL:$CL,Event_and_Consequence!AA:AA,"",0,1)&lt;&gt;"",_xlfn.XLOOKUP($B399,Event_and_Consequence!$CL:$CL,Event_and_Consequence!AA:AA,"",0,1),""))</f>
        <v/>
      </c>
      <c r="O399" s="179" t="str">
        <f>IF($C399="","",IF(_xlfn.XLOOKUP($B399,Event_and_Consequence!$CL:$CL,Event_and_Consequence!AB:AB,"",0,1)&lt;&gt;"",_xlfn.XLOOKUP($B399,Event_and_Consequence!$CL:$CL,Event_and_Consequence!AB:AB,"",0,1),""))</f>
        <v/>
      </c>
      <c r="P399" s="184"/>
      <c r="Q399" s="184"/>
      <c r="R399" s="179" t="str">
        <f>IF($C399="","",IF(_xlfn.XLOOKUP($B399,Event_and_Consequence!$CL:$CL,Event_and_Consequence!AC:AC,"",0,1)&lt;&gt;"",_xlfn.XLOOKUP($B399,Event_and_Consequence!$CL:$CL,Event_and_Consequence!AC:AC,"",0,1),""))</f>
        <v/>
      </c>
      <c r="S399" s="179" t="str">
        <f>IF($C399="","",IF(_xlfn.XLOOKUP($B399,Event_and_Consequence!$CL:$CL,Event_and_Consequence!AD:AD,"",0,1)&lt;&gt;"",_xlfn.XLOOKUP($B399,Event_and_Consequence!$CL:$CL,Event_and_Consequence!AD:AD,"",0,1),""))</f>
        <v/>
      </c>
      <c r="T399" s="179" t="str">
        <f>IF($C399="","",IF(_xlfn.XLOOKUP($B399,Event_and_Consequence!$CL:$CL,Event_and_Consequence!AE:AE,"",0,1)&lt;&gt;"",_xlfn.XLOOKUP($B399,Event_and_Consequence!$CL:$CL,Event_and_Consequence!AE:AE,"",0,1),""))</f>
        <v/>
      </c>
      <c r="U399" s="179" t="str">
        <f>IF($C399="","",IF(_xlfn.XLOOKUP($B399,Event_and_Consequence!$CL:$CL,Event_and_Consequence!AF:AF,"",0,1)&lt;&gt;"",_xlfn.XLOOKUP($B399,Event_and_Consequence!$CL:$CL,Event_and_Consequence!AF:AF,"",0,1),""))</f>
        <v/>
      </c>
      <c r="V399" s="184"/>
      <c r="W399" s="184"/>
      <c r="X399" s="179" t="str">
        <f>IF($C399="","",IF(_xlfn.XLOOKUP($B399,Event_and_Consequence!$CL:$CL,Event_and_Consequence!AG:AG,"",0,1)&lt;&gt;"",_xlfn.XLOOKUP($B399,Event_and_Consequence!$CL:$CL,Event_and_Consequence!AG:AG,"",0,1),""))</f>
        <v/>
      </c>
      <c r="Y399" s="179" t="str">
        <f>IF($C399="","",IF(_xlfn.XLOOKUP($B399,Event_and_Consequence!$CL:$CL,Event_and_Consequence!AH:AH,"",0,1)&lt;&gt;"",_xlfn.XLOOKUP($B399,Event_and_Consequence!$CL:$CL,Event_and_Consequence!AH:AH,"",0,1),""))</f>
        <v/>
      </c>
      <c r="Z399" s="179" t="str">
        <f>IF($C399="","",IF(_xlfn.XLOOKUP($B399,Event_and_Consequence!$CL:$CL,Event_and_Consequence!AI:AI,"",0,1)&lt;&gt;"",_xlfn.XLOOKUP($B399,Event_and_Consequence!$CL:$CL,Event_and_Consequence!AI:AI,"",0,1),""))</f>
        <v/>
      </c>
      <c r="AA399" s="179" t="str">
        <f>IF($C399="","",IF(_xlfn.XLOOKUP($B399,Event_and_Consequence!$CL:$CL,Event_and_Consequence!AJ:AJ,"",0,1)&lt;&gt;"",_xlfn.XLOOKUP($B399,Event_and_Consequence!$CL:$CL,Event_and_Consequence!AJ:AJ,"",0,1),""))</f>
        <v/>
      </c>
      <c r="AB399" s="184"/>
    </row>
    <row r="400" spans="1:28" s="176" customFormat="1" ht="12" x14ac:dyDescent="0.25">
      <c r="A400" s="188"/>
      <c r="B400" s="188">
        <v>398</v>
      </c>
      <c r="C400" s="178" t="str">
        <f>_xlfn.XLOOKUP($B400,Event_and_Consequence!$CL:$CL,Event_and_Consequence!B:B,"",0,1)</f>
        <v/>
      </c>
      <c r="D400" s="179" t="str">
        <f>IF($C400="","",_xlfn.XLOOKUP(C400,Facility_Information!B:B,Facility_Information!O:O,,0,1))</f>
        <v/>
      </c>
      <c r="E400" s="180" t="str">
        <f>IF($C400="","",_xlfn.XLOOKUP($B400,Event_and_Consequence!$CL:$CL,Event_and_Consequence!G:G,"",0,1))</f>
        <v/>
      </c>
      <c r="F400" s="181" t="str">
        <f>IF($C400="","",_xlfn.XLOOKUP($B400,Event_and_Consequence!$CL:$CL,Event_and_Consequence!H:H,"",0,1))</f>
        <v/>
      </c>
      <c r="G400" s="184"/>
      <c r="H400" s="184"/>
      <c r="I400" s="184"/>
      <c r="J400" s="179" t="str">
        <f>IF($C400="","",_xlfn.XLOOKUP($B400,Event_and_Consequence!$CL:$CL,Event_and_Consequence!I:I,"",0,1))</f>
        <v/>
      </c>
      <c r="K400" s="184"/>
      <c r="L400" s="179" t="str">
        <f>IF($C400="","",IF(_xlfn.XLOOKUP($B400,Event_and_Consequence!$CL:$CL,Event_and_Consequence!Y:Y,"",0,1)&lt;&gt;"",_xlfn.XLOOKUP($B400,Event_and_Consequence!$CL:$CL,Event_and_Consequence!Y:Y,"",0,1),""))</f>
        <v/>
      </c>
      <c r="M400" s="179" t="str">
        <f>IF($C400="","",IF(_xlfn.XLOOKUP($B400,Event_and_Consequence!$CL:$CL,Event_and_Consequence!Z:Z,"",0,1)&lt;&gt;"",_xlfn.XLOOKUP($B400,Event_and_Consequence!$CL:$CL,Event_and_Consequence!Z:Z,"",0,1),""))</f>
        <v/>
      </c>
      <c r="N400" s="179" t="str">
        <f>IF($C400="","",IF(_xlfn.XLOOKUP($B400,Event_and_Consequence!$CL:$CL,Event_and_Consequence!AA:AA,"",0,1)&lt;&gt;"",_xlfn.XLOOKUP($B400,Event_and_Consequence!$CL:$CL,Event_and_Consequence!AA:AA,"",0,1),""))</f>
        <v/>
      </c>
      <c r="O400" s="179" t="str">
        <f>IF($C400="","",IF(_xlfn.XLOOKUP($B400,Event_and_Consequence!$CL:$CL,Event_and_Consequence!AB:AB,"",0,1)&lt;&gt;"",_xlfn.XLOOKUP($B400,Event_and_Consequence!$CL:$CL,Event_and_Consequence!AB:AB,"",0,1),""))</f>
        <v/>
      </c>
      <c r="P400" s="184"/>
      <c r="Q400" s="184"/>
      <c r="R400" s="179" t="str">
        <f>IF($C400="","",IF(_xlfn.XLOOKUP($B400,Event_and_Consequence!$CL:$CL,Event_and_Consequence!AC:AC,"",0,1)&lt;&gt;"",_xlfn.XLOOKUP($B400,Event_and_Consequence!$CL:$CL,Event_and_Consequence!AC:AC,"",0,1),""))</f>
        <v/>
      </c>
      <c r="S400" s="179" t="str">
        <f>IF($C400="","",IF(_xlfn.XLOOKUP($B400,Event_and_Consequence!$CL:$CL,Event_and_Consequence!AD:AD,"",0,1)&lt;&gt;"",_xlfn.XLOOKUP($B400,Event_and_Consequence!$CL:$CL,Event_and_Consequence!AD:AD,"",0,1),""))</f>
        <v/>
      </c>
      <c r="T400" s="179" t="str">
        <f>IF($C400="","",IF(_xlfn.XLOOKUP($B400,Event_and_Consequence!$CL:$CL,Event_and_Consequence!AE:AE,"",0,1)&lt;&gt;"",_xlfn.XLOOKUP($B400,Event_and_Consequence!$CL:$CL,Event_and_Consequence!AE:AE,"",0,1),""))</f>
        <v/>
      </c>
      <c r="U400" s="179" t="str">
        <f>IF($C400="","",IF(_xlfn.XLOOKUP($B400,Event_and_Consequence!$CL:$CL,Event_and_Consequence!AF:AF,"",0,1)&lt;&gt;"",_xlfn.XLOOKUP($B400,Event_and_Consequence!$CL:$CL,Event_and_Consequence!AF:AF,"",0,1),""))</f>
        <v/>
      </c>
      <c r="V400" s="184"/>
      <c r="W400" s="184"/>
      <c r="X400" s="179" t="str">
        <f>IF($C400="","",IF(_xlfn.XLOOKUP($B400,Event_and_Consequence!$CL:$CL,Event_and_Consequence!AG:AG,"",0,1)&lt;&gt;"",_xlfn.XLOOKUP($B400,Event_and_Consequence!$CL:$CL,Event_and_Consequence!AG:AG,"",0,1),""))</f>
        <v/>
      </c>
      <c r="Y400" s="179" t="str">
        <f>IF($C400="","",IF(_xlfn.XLOOKUP($B400,Event_and_Consequence!$CL:$CL,Event_and_Consequence!AH:AH,"",0,1)&lt;&gt;"",_xlfn.XLOOKUP($B400,Event_and_Consequence!$CL:$CL,Event_and_Consequence!AH:AH,"",0,1),""))</f>
        <v/>
      </c>
      <c r="Z400" s="179" t="str">
        <f>IF($C400="","",IF(_xlfn.XLOOKUP($B400,Event_and_Consequence!$CL:$CL,Event_and_Consequence!AI:AI,"",0,1)&lt;&gt;"",_xlfn.XLOOKUP($B400,Event_and_Consequence!$CL:$CL,Event_and_Consequence!AI:AI,"",0,1),""))</f>
        <v/>
      </c>
      <c r="AA400" s="179" t="str">
        <f>IF($C400="","",IF(_xlfn.XLOOKUP($B400,Event_and_Consequence!$CL:$CL,Event_and_Consequence!AJ:AJ,"",0,1)&lt;&gt;"",_xlfn.XLOOKUP($B400,Event_and_Consequence!$CL:$CL,Event_and_Consequence!AJ:AJ,"",0,1),""))</f>
        <v/>
      </c>
      <c r="AB400" s="184"/>
    </row>
    <row r="401" spans="1:28" s="176" customFormat="1" ht="12" x14ac:dyDescent="0.25">
      <c r="A401" s="188"/>
      <c r="B401" s="188">
        <v>399</v>
      </c>
      <c r="C401" s="178" t="str">
        <f>_xlfn.XLOOKUP($B401,Event_and_Consequence!$CL:$CL,Event_and_Consequence!B:B,"",0,1)</f>
        <v/>
      </c>
      <c r="D401" s="179" t="str">
        <f>IF($C401="","",_xlfn.XLOOKUP(C401,Facility_Information!B:B,Facility_Information!O:O,,0,1))</f>
        <v/>
      </c>
      <c r="E401" s="180" t="str">
        <f>IF($C401="","",_xlfn.XLOOKUP($B401,Event_and_Consequence!$CL:$CL,Event_and_Consequence!G:G,"",0,1))</f>
        <v/>
      </c>
      <c r="F401" s="181" t="str">
        <f>IF($C401="","",_xlfn.XLOOKUP($B401,Event_and_Consequence!$CL:$CL,Event_and_Consequence!H:H,"",0,1))</f>
        <v/>
      </c>
      <c r="G401" s="184"/>
      <c r="H401" s="184"/>
      <c r="I401" s="184"/>
      <c r="J401" s="179" t="str">
        <f>IF($C401="","",_xlfn.XLOOKUP($B401,Event_and_Consequence!$CL:$CL,Event_and_Consequence!I:I,"",0,1))</f>
        <v/>
      </c>
      <c r="K401" s="184"/>
      <c r="L401" s="179" t="str">
        <f>IF($C401="","",IF(_xlfn.XLOOKUP($B401,Event_and_Consequence!$CL:$CL,Event_and_Consequence!Y:Y,"",0,1)&lt;&gt;"",_xlfn.XLOOKUP($B401,Event_and_Consequence!$CL:$CL,Event_and_Consequence!Y:Y,"",0,1),""))</f>
        <v/>
      </c>
      <c r="M401" s="179" t="str">
        <f>IF($C401="","",IF(_xlfn.XLOOKUP($B401,Event_and_Consequence!$CL:$CL,Event_and_Consequence!Z:Z,"",0,1)&lt;&gt;"",_xlfn.XLOOKUP($B401,Event_and_Consequence!$CL:$CL,Event_and_Consequence!Z:Z,"",0,1),""))</f>
        <v/>
      </c>
      <c r="N401" s="179" t="str">
        <f>IF($C401="","",IF(_xlfn.XLOOKUP($B401,Event_and_Consequence!$CL:$CL,Event_and_Consequence!AA:AA,"",0,1)&lt;&gt;"",_xlfn.XLOOKUP($B401,Event_and_Consequence!$CL:$CL,Event_and_Consequence!AA:AA,"",0,1),""))</f>
        <v/>
      </c>
      <c r="O401" s="179" t="str">
        <f>IF($C401="","",IF(_xlfn.XLOOKUP($B401,Event_and_Consequence!$CL:$CL,Event_and_Consequence!AB:AB,"",0,1)&lt;&gt;"",_xlfn.XLOOKUP($B401,Event_and_Consequence!$CL:$CL,Event_and_Consequence!AB:AB,"",0,1),""))</f>
        <v/>
      </c>
      <c r="P401" s="184"/>
      <c r="Q401" s="184"/>
      <c r="R401" s="179" t="str">
        <f>IF($C401="","",IF(_xlfn.XLOOKUP($B401,Event_and_Consequence!$CL:$CL,Event_and_Consequence!AC:AC,"",0,1)&lt;&gt;"",_xlfn.XLOOKUP($B401,Event_and_Consequence!$CL:$CL,Event_and_Consequence!AC:AC,"",0,1),""))</f>
        <v/>
      </c>
      <c r="S401" s="179" t="str">
        <f>IF($C401="","",IF(_xlfn.XLOOKUP($B401,Event_and_Consequence!$CL:$CL,Event_and_Consequence!AD:AD,"",0,1)&lt;&gt;"",_xlfn.XLOOKUP($B401,Event_and_Consequence!$CL:$CL,Event_and_Consequence!AD:AD,"",0,1),""))</f>
        <v/>
      </c>
      <c r="T401" s="179" t="str">
        <f>IF($C401="","",IF(_xlfn.XLOOKUP($B401,Event_and_Consequence!$CL:$CL,Event_and_Consequence!AE:AE,"",0,1)&lt;&gt;"",_xlfn.XLOOKUP($B401,Event_and_Consequence!$CL:$CL,Event_and_Consequence!AE:AE,"",0,1),""))</f>
        <v/>
      </c>
      <c r="U401" s="179" t="str">
        <f>IF($C401="","",IF(_xlfn.XLOOKUP($B401,Event_and_Consequence!$CL:$CL,Event_and_Consequence!AF:AF,"",0,1)&lt;&gt;"",_xlfn.XLOOKUP($B401,Event_and_Consequence!$CL:$CL,Event_and_Consequence!AF:AF,"",0,1),""))</f>
        <v/>
      </c>
      <c r="V401" s="184"/>
      <c r="W401" s="184"/>
      <c r="X401" s="179" t="str">
        <f>IF($C401="","",IF(_xlfn.XLOOKUP($B401,Event_and_Consequence!$CL:$CL,Event_and_Consequence!AG:AG,"",0,1)&lt;&gt;"",_xlfn.XLOOKUP($B401,Event_and_Consequence!$CL:$CL,Event_and_Consequence!AG:AG,"",0,1),""))</f>
        <v/>
      </c>
      <c r="Y401" s="179" t="str">
        <f>IF($C401="","",IF(_xlfn.XLOOKUP($B401,Event_and_Consequence!$CL:$CL,Event_and_Consequence!AH:AH,"",0,1)&lt;&gt;"",_xlfn.XLOOKUP($B401,Event_and_Consequence!$CL:$CL,Event_and_Consequence!AH:AH,"",0,1),""))</f>
        <v/>
      </c>
      <c r="Z401" s="179" t="str">
        <f>IF($C401="","",IF(_xlfn.XLOOKUP($B401,Event_and_Consequence!$CL:$CL,Event_and_Consequence!AI:AI,"",0,1)&lt;&gt;"",_xlfn.XLOOKUP($B401,Event_and_Consequence!$CL:$CL,Event_and_Consequence!AI:AI,"",0,1),""))</f>
        <v/>
      </c>
      <c r="AA401" s="179" t="str">
        <f>IF($C401="","",IF(_xlfn.XLOOKUP($B401,Event_and_Consequence!$CL:$CL,Event_and_Consequence!AJ:AJ,"",0,1)&lt;&gt;"",_xlfn.XLOOKUP($B401,Event_and_Consequence!$CL:$CL,Event_and_Consequence!AJ:AJ,"",0,1),""))</f>
        <v/>
      </c>
      <c r="AB401" s="184"/>
    </row>
    <row r="402" spans="1:28" s="176" customFormat="1" ht="12" x14ac:dyDescent="0.25">
      <c r="A402" s="188"/>
      <c r="B402" s="188">
        <v>400</v>
      </c>
      <c r="C402" s="178" t="str">
        <f>_xlfn.XLOOKUP($B402,Event_and_Consequence!$CL:$CL,Event_and_Consequence!B:B,"",0,1)</f>
        <v/>
      </c>
      <c r="D402" s="179" t="str">
        <f>IF($C402="","",_xlfn.XLOOKUP(C402,Facility_Information!B:B,Facility_Information!O:O,,0,1))</f>
        <v/>
      </c>
      <c r="E402" s="180" t="str">
        <f>IF($C402="","",_xlfn.XLOOKUP($B402,Event_and_Consequence!$CL:$CL,Event_and_Consequence!G:G,"",0,1))</f>
        <v/>
      </c>
      <c r="F402" s="181" t="str">
        <f>IF($C402="","",_xlfn.XLOOKUP($B402,Event_and_Consequence!$CL:$CL,Event_and_Consequence!H:H,"",0,1))</f>
        <v/>
      </c>
      <c r="G402" s="184"/>
      <c r="H402" s="184"/>
      <c r="I402" s="184"/>
      <c r="J402" s="179" t="str">
        <f>IF($C402="","",_xlfn.XLOOKUP($B402,Event_and_Consequence!$CL:$CL,Event_and_Consequence!I:I,"",0,1))</f>
        <v/>
      </c>
      <c r="K402" s="184"/>
      <c r="L402" s="179" t="str">
        <f>IF($C402="","",IF(_xlfn.XLOOKUP($B402,Event_and_Consequence!$CL:$CL,Event_and_Consequence!Y:Y,"",0,1)&lt;&gt;"",_xlfn.XLOOKUP($B402,Event_and_Consequence!$CL:$CL,Event_and_Consequence!Y:Y,"",0,1),""))</f>
        <v/>
      </c>
      <c r="M402" s="179" t="str">
        <f>IF($C402="","",IF(_xlfn.XLOOKUP($B402,Event_and_Consequence!$CL:$CL,Event_and_Consequence!Z:Z,"",0,1)&lt;&gt;"",_xlfn.XLOOKUP($B402,Event_and_Consequence!$CL:$CL,Event_and_Consequence!Z:Z,"",0,1),""))</f>
        <v/>
      </c>
      <c r="N402" s="179" t="str">
        <f>IF($C402="","",IF(_xlfn.XLOOKUP($B402,Event_and_Consequence!$CL:$CL,Event_and_Consequence!AA:AA,"",0,1)&lt;&gt;"",_xlfn.XLOOKUP($B402,Event_and_Consequence!$CL:$CL,Event_and_Consequence!AA:AA,"",0,1),""))</f>
        <v/>
      </c>
      <c r="O402" s="179" t="str">
        <f>IF($C402="","",IF(_xlfn.XLOOKUP($B402,Event_and_Consequence!$CL:$CL,Event_and_Consequence!AB:AB,"",0,1)&lt;&gt;"",_xlfn.XLOOKUP($B402,Event_and_Consequence!$CL:$CL,Event_and_Consequence!AB:AB,"",0,1),""))</f>
        <v/>
      </c>
      <c r="P402" s="184"/>
      <c r="Q402" s="184"/>
      <c r="R402" s="179" t="str">
        <f>IF($C402="","",IF(_xlfn.XLOOKUP($B402,Event_and_Consequence!$CL:$CL,Event_and_Consequence!AC:AC,"",0,1)&lt;&gt;"",_xlfn.XLOOKUP($B402,Event_and_Consequence!$CL:$CL,Event_and_Consequence!AC:AC,"",0,1),""))</f>
        <v/>
      </c>
      <c r="S402" s="179" t="str">
        <f>IF($C402="","",IF(_xlfn.XLOOKUP($B402,Event_and_Consequence!$CL:$CL,Event_and_Consequence!AD:AD,"",0,1)&lt;&gt;"",_xlfn.XLOOKUP($B402,Event_and_Consequence!$CL:$CL,Event_and_Consequence!AD:AD,"",0,1),""))</f>
        <v/>
      </c>
      <c r="T402" s="179" t="str">
        <f>IF($C402="","",IF(_xlfn.XLOOKUP($B402,Event_and_Consequence!$CL:$CL,Event_and_Consequence!AE:AE,"",0,1)&lt;&gt;"",_xlfn.XLOOKUP($B402,Event_and_Consequence!$CL:$CL,Event_and_Consequence!AE:AE,"",0,1),""))</f>
        <v/>
      </c>
      <c r="U402" s="179" t="str">
        <f>IF($C402="","",IF(_xlfn.XLOOKUP($B402,Event_and_Consequence!$CL:$CL,Event_and_Consequence!AF:AF,"",0,1)&lt;&gt;"",_xlfn.XLOOKUP($B402,Event_and_Consequence!$CL:$CL,Event_and_Consequence!AF:AF,"",0,1),""))</f>
        <v/>
      </c>
      <c r="V402" s="184"/>
      <c r="W402" s="184"/>
      <c r="X402" s="179" t="str">
        <f>IF($C402="","",IF(_xlfn.XLOOKUP($B402,Event_and_Consequence!$CL:$CL,Event_and_Consequence!AG:AG,"",0,1)&lt;&gt;"",_xlfn.XLOOKUP($B402,Event_and_Consequence!$CL:$CL,Event_and_Consequence!AG:AG,"",0,1),""))</f>
        <v/>
      </c>
      <c r="Y402" s="179" t="str">
        <f>IF($C402="","",IF(_xlfn.XLOOKUP($B402,Event_and_Consequence!$CL:$CL,Event_and_Consequence!AH:AH,"",0,1)&lt;&gt;"",_xlfn.XLOOKUP($B402,Event_and_Consequence!$CL:$CL,Event_and_Consequence!AH:AH,"",0,1),""))</f>
        <v/>
      </c>
      <c r="Z402" s="179" t="str">
        <f>IF($C402="","",IF(_xlfn.XLOOKUP($B402,Event_and_Consequence!$CL:$CL,Event_and_Consequence!AI:AI,"",0,1)&lt;&gt;"",_xlfn.XLOOKUP($B402,Event_and_Consequence!$CL:$CL,Event_and_Consequence!AI:AI,"",0,1),""))</f>
        <v/>
      </c>
      <c r="AA402" s="179" t="str">
        <f>IF($C402="","",IF(_xlfn.XLOOKUP($B402,Event_and_Consequence!$CL:$CL,Event_and_Consequence!AJ:AJ,"",0,1)&lt;&gt;"",_xlfn.XLOOKUP($B402,Event_and_Consequence!$CL:$CL,Event_and_Consequence!AJ:AJ,"",0,1),""))</f>
        <v/>
      </c>
      <c r="AB402" s="184"/>
    </row>
    <row r="403" spans="1:28" s="176" customFormat="1" ht="12" x14ac:dyDescent="0.25">
      <c r="A403" s="188"/>
      <c r="B403" s="188">
        <v>401</v>
      </c>
      <c r="C403" s="178" t="str">
        <f>_xlfn.XLOOKUP($B403,Event_and_Consequence!$CL:$CL,Event_and_Consequence!B:B,"",0,1)</f>
        <v/>
      </c>
      <c r="D403" s="179" t="str">
        <f>IF($C403="","",_xlfn.XLOOKUP(C403,Facility_Information!B:B,Facility_Information!O:O,,0,1))</f>
        <v/>
      </c>
      <c r="E403" s="180" t="str">
        <f>IF($C403="","",_xlfn.XLOOKUP($B403,Event_and_Consequence!$CL:$CL,Event_and_Consequence!G:G,"",0,1))</f>
        <v/>
      </c>
      <c r="F403" s="181" t="str">
        <f>IF($C403="","",_xlfn.XLOOKUP($B403,Event_and_Consequence!$CL:$CL,Event_and_Consequence!H:H,"",0,1))</f>
        <v/>
      </c>
      <c r="G403" s="184"/>
      <c r="H403" s="184"/>
      <c r="I403" s="184"/>
      <c r="J403" s="179" t="str">
        <f>IF($C403="","",_xlfn.XLOOKUP($B403,Event_and_Consequence!$CL:$CL,Event_and_Consequence!I:I,"",0,1))</f>
        <v/>
      </c>
      <c r="K403" s="184"/>
      <c r="L403" s="179" t="str">
        <f>IF($C403="","",IF(_xlfn.XLOOKUP($B403,Event_and_Consequence!$CL:$CL,Event_and_Consequence!Y:Y,"",0,1)&lt;&gt;"",_xlfn.XLOOKUP($B403,Event_and_Consequence!$CL:$CL,Event_and_Consequence!Y:Y,"",0,1),""))</f>
        <v/>
      </c>
      <c r="M403" s="179" t="str">
        <f>IF($C403="","",IF(_xlfn.XLOOKUP($B403,Event_and_Consequence!$CL:$CL,Event_and_Consequence!Z:Z,"",0,1)&lt;&gt;"",_xlfn.XLOOKUP($B403,Event_and_Consequence!$CL:$CL,Event_and_Consequence!Z:Z,"",0,1),""))</f>
        <v/>
      </c>
      <c r="N403" s="179" t="str">
        <f>IF($C403="","",IF(_xlfn.XLOOKUP($B403,Event_and_Consequence!$CL:$CL,Event_and_Consequence!AA:AA,"",0,1)&lt;&gt;"",_xlfn.XLOOKUP($B403,Event_and_Consequence!$CL:$CL,Event_and_Consequence!AA:AA,"",0,1),""))</f>
        <v/>
      </c>
      <c r="O403" s="179" t="str">
        <f>IF($C403="","",IF(_xlfn.XLOOKUP($B403,Event_and_Consequence!$CL:$CL,Event_and_Consequence!AB:AB,"",0,1)&lt;&gt;"",_xlfn.XLOOKUP($B403,Event_and_Consequence!$CL:$CL,Event_and_Consequence!AB:AB,"",0,1),""))</f>
        <v/>
      </c>
      <c r="P403" s="184"/>
      <c r="Q403" s="184"/>
      <c r="R403" s="179" t="str">
        <f>IF($C403="","",IF(_xlfn.XLOOKUP($B403,Event_and_Consequence!$CL:$CL,Event_and_Consequence!AC:AC,"",0,1)&lt;&gt;"",_xlfn.XLOOKUP($B403,Event_and_Consequence!$CL:$CL,Event_and_Consequence!AC:AC,"",0,1),""))</f>
        <v/>
      </c>
      <c r="S403" s="179" t="str">
        <f>IF($C403="","",IF(_xlfn.XLOOKUP($B403,Event_and_Consequence!$CL:$CL,Event_and_Consequence!AD:AD,"",0,1)&lt;&gt;"",_xlfn.XLOOKUP($B403,Event_and_Consequence!$CL:$CL,Event_and_Consequence!AD:AD,"",0,1),""))</f>
        <v/>
      </c>
      <c r="T403" s="179" t="str">
        <f>IF($C403="","",IF(_xlfn.XLOOKUP($B403,Event_and_Consequence!$CL:$CL,Event_and_Consequence!AE:AE,"",0,1)&lt;&gt;"",_xlfn.XLOOKUP($B403,Event_and_Consequence!$CL:$CL,Event_and_Consequence!AE:AE,"",0,1),""))</f>
        <v/>
      </c>
      <c r="U403" s="179" t="str">
        <f>IF($C403="","",IF(_xlfn.XLOOKUP($B403,Event_and_Consequence!$CL:$CL,Event_and_Consequence!AF:AF,"",0,1)&lt;&gt;"",_xlfn.XLOOKUP($B403,Event_and_Consequence!$CL:$CL,Event_and_Consequence!AF:AF,"",0,1),""))</f>
        <v/>
      </c>
      <c r="V403" s="184"/>
      <c r="W403" s="184"/>
      <c r="X403" s="179" t="str">
        <f>IF($C403="","",IF(_xlfn.XLOOKUP($B403,Event_and_Consequence!$CL:$CL,Event_and_Consequence!AG:AG,"",0,1)&lt;&gt;"",_xlfn.XLOOKUP($B403,Event_and_Consequence!$CL:$CL,Event_and_Consequence!AG:AG,"",0,1),""))</f>
        <v/>
      </c>
      <c r="Y403" s="179" t="str">
        <f>IF($C403="","",IF(_xlfn.XLOOKUP($B403,Event_and_Consequence!$CL:$CL,Event_and_Consequence!AH:AH,"",0,1)&lt;&gt;"",_xlfn.XLOOKUP($B403,Event_and_Consequence!$CL:$CL,Event_and_Consequence!AH:AH,"",0,1),""))</f>
        <v/>
      </c>
      <c r="Z403" s="179" t="str">
        <f>IF($C403="","",IF(_xlfn.XLOOKUP($B403,Event_and_Consequence!$CL:$CL,Event_and_Consequence!AI:AI,"",0,1)&lt;&gt;"",_xlfn.XLOOKUP($B403,Event_and_Consequence!$CL:$CL,Event_and_Consequence!AI:AI,"",0,1),""))</f>
        <v/>
      </c>
      <c r="AA403" s="179" t="str">
        <f>IF($C403="","",IF(_xlfn.XLOOKUP($B403,Event_and_Consequence!$CL:$CL,Event_and_Consequence!AJ:AJ,"",0,1)&lt;&gt;"",_xlfn.XLOOKUP($B403,Event_and_Consequence!$CL:$CL,Event_and_Consequence!AJ:AJ,"",0,1),""))</f>
        <v/>
      </c>
      <c r="AB403" s="184"/>
    </row>
    <row r="404" spans="1:28" s="176" customFormat="1" ht="12" x14ac:dyDescent="0.25">
      <c r="A404" s="188"/>
      <c r="B404" s="188">
        <v>402</v>
      </c>
      <c r="C404" s="178" t="str">
        <f>_xlfn.XLOOKUP($B404,Event_and_Consequence!$CL:$CL,Event_and_Consequence!B:B,"",0,1)</f>
        <v/>
      </c>
      <c r="D404" s="179" t="str">
        <f>IF($C404="","",_xlfn.XLOOKUP(C404,Facility_Information!B:B,Facility_Information!O:O,,0,1))</f>
        <v/>
      </c>
      <c r="E404" s="180" t="str">
        <f>IF($C404="","",_xlfn.XLOOKUP($B404,Event_and_Consequence!$CL:$CL,Event_and_Consequence!G:G,"",0,1))</f>
        <v/>
      </c>
      <c r="F404" s="181" t="str">
        <f>IF($C404="","",_xlfn.XLOOKUP($B404,Event_and_Consequence!$CL:$CL,Event_and_Consequence!H:H,"",0,1))</f>
        <v/>
      </c>
      <c r="G404" s="184"/>
      <c r="H404" s="184"/>
      <c r="I404" s="184"/>
      <c r="J404" s="179" t="str">
        <f>IF($C404="","",_xlfn.XLOOKUP($B404,Event_and_Consequence!$CL:$CL,Event_and_Consequence!I:I,"",0,1))</f>
        <v/>
      </c>
      <c r="K404" s="184"/>
      <c r="L404" s="179" t="str">
        <f>IF($C404="","",IF(_xlfn.XLOOKUP($B404,Event_and_Consequence!$CL:$CL,Event_and_Consequence!Y:Y,"",0,1)&lt;&gt;"",_xlfn.XLOOKUP($B404,Event_and_Consequence!$CL:$CL,Event_and_Consequence!Y:Y,"",0,1),""))</f>
        <v/>
      </c>
      <c r="M404" s="179" t="str">
        <f>IF($C404="","",IF(_xlfn.XLOOKUP($B404,Event_and_Consequence!$CL:$CL,Event_and_Consequence!Z:Z,"",0,1)&lt;&gt;"",_xlfn.XLOOKUP($B404,Event_and_Consequence!$CL:$CL,Event_and_Consequence!Z:Z,"",0,1),""))</f>
        <v/>
      </c>
      <c r="N404" s="179" t="str">
        <f>IF($C404="","",IF(_xlfn.XLOOKUP($B404,Event_and_Consequence!$CL:$CL,Event_and_Consequence!AA:AA,"",0,1)&lt;&gt;"",_xlfn.XLOOKUP($B404,Event_and_Consequence!$CL:$CL,Event_and_Consequence!AA:AA,"",0,1),""))</f>
        <v/>
      </c>
      <c r="O404" s="179" t="str">
        <f>IF($C404="","",IF(_xlfn.XLOOKUP($B404,Event_and_Consequence!$CL:$CL,Event_and_Consequence!AB:AB,"",0,1)&lt;&gt;"",_xlfn.XLOOKUP($B404,Event_and_Consequence!$CL:$CL,Event_and_Consequence!AB:AB,"",0,1),""))</f>
        <v/>
      </c>
      <c r="P404" s="184"/>
      <c r="Q404" s="184"/>
      <c r="R404" s="179" t="str">
        <f>IF($C404="","",IF(_xlfn.XLOOKUP($B404,Event_and_Consequence!$CL:$CL,Event_and_Consequence!AC:AC,"",0,1)&lt;&gt;"",_xlfn.XLOOKUP($B404,Event_and_Consequence!$CL:$CL,Event_and_Consequence!AC:AC,"",0,1),""))</f>
        <v/>
      </c>
      <c r="S404" s="179" t="str">
        <f>IF($C404="","",IF(_xlfn.XLOOKUP($B404,Event_and_Consequence!$CL:$CL,Event_and_Consequence!AD:AD,"",0,1)&lt;&gt;"",_xlfn.XLOOKUP($B404,Event_and_Consequence!$CL:$CL,Event_and_Consequence!AD:AD,"",0,1),""))</f>
        <v/>
      </c>
      <c r="T404" s="179" t="str">
        <f>IF($C404="","",IF(_xlfn.XLOOKUP($B404,Event_and_Consequence!$CL:$CL,Event_and_Consequence!AE:AE,"",0,1)&lt;&gt;"",_xlfn.XLOOKUP($B404,Event_and_Consequence!$CL:$CL,Event_and_Consequence!AE:AE,"",0,1),""))</f>
        <v/>
      </c>
      <c r="U404" s="179" t="str">
        <f>IF($C404="","",IF(_xlfn.XLOOKUP($B404,Event_and_Consequence!$CL:$CL,Event_and_Consequence!AF:AF,"",0,1)&lt;&gt;"",_xlfn.XLOOKUP($B404,Event_and_Consequence!$CL:$CL,Event_and_Consequence!AF:AF,"",0,1),""))</f>
        <v/>
      </c>
      <c r="V404" s="184"/>
      <c r="W404" s="184"/>
      <c r="X404" s="179" t="str">
        <f>IF($C404="","",IF(_xlfn.XLOOKUP($B404,Event_and_Consequence!$CL:$CL,Event_and_Consequence!AG:AG,"",0,1)&lt;&gt;"",_xlfn.XLOOKUP($B404,Event_and_Consequence!$CL:$CL,Event_and_Consequence!AG:AG,"",0,1),""))</f>
        <v/>
      </c>
      <c r="Y404" s="179" t="str">
        <f>IF($C404="","",IF(_xlfn.XLOOKUP($B404,Event_and_Consequence!$CL:$CL,Event_and_Consequence!AH:AH,"",0,1)&lt;&gt;"",_xlfn.XLOOKUP($B404,Event_and_Consequence!$CL:$CL,Event_and_Consequence!AH:AH,"",0,1),""))</f>
        <v/>
      </c>
      <c r="Z404" s="179" t="str">
        <f>IF($C404="","",IF(_xlfn.XLOOKUP($B404,Event_and_Consequence!$CL:$CL,Event_and_Consequence!AI:AI,"",0,1)&lt;&gt;"",_xlfn.XLOOKUP($B404,Event_and_Consequence!$CL:$CL,Event_and_Consequence!AI:AI,"",0,1),""))</f>
        <v/>
      </c>
      <c r="AA404" s="179" t="str">
        <f>IF($C404="","",IF(_xlfn.XLOOKUP($B404,Event_and_Consequence!$CL:$CL,Event_and_Consequence!AJ:AJ,"",0,1)&lt;&gt;"",_xlfn.XLOOKUP($B404,Event_and_Consequence!$CL:$CL,Event_and_Consequence!AJ:AJ,"",0,1),""))</f>
        <v/>
      </c>
      <c r="AB404" s="184"/>
    </row>
    <row r="405" spans="1:28" s="176" customFormat="1" ht="12" x14ac:dyDescent="0.25">
      <c r="A405" s="188"/>
      <c r="B405" s="188">
        <v>403</v>
      </c>
      <c r="C405" s="178" t="str">
        <f>_xlfn.XLOOKUP($B405,Event_and_Consequence!$CL:$CL,Event_and_Consequence!B:B,"",0,1)</f>
        <v/>
      </c>
      <c r="D405" s="179" t="str">
        <f>IF($C405="","",_xlfn.XLOOKUP(C405,Facility_Information!B:B,Facility_Information!O:O,,0,1))</f>
        <v/>
      </c>
      <c r="E405" s="180" t="str">
        <f>IF($C405="","",_xlfn.XLOOKUP($B405,Event_and_Consequence!$CL:$CL,Event_and_Consequence!G:G,"",0,1))</f>
        <v/>
      </c>
      <c r="F405" s="181" t="str">
        <f>IF($C405="","",_xlfn.XLOOKUP($B405,Event_and_Consequence!$CL:$CL,Event_and_Consequence!H:H,"",0,1))</f>
        <v/>
      </c>
      <c r="G405" s="184"/>
      <c r="H405" s="184"/>
      <c r="I405" s="184"/>
      <c r="J405" s="179" t="str">
        <f>IF($C405="","",_xlfn.XLOOKUP($B405,Event_and_Consequence!$CL:$CL,Event_and_Consequence!I:I,"",0,1))</f>
        <v/>
      </c>
      <c r="K405" s="184"/>
      <c r="L405" s="179" t="str">
        <f>IF($C405="","",IF(_xlfn.XLOOKUP($B405,Event_and_Consequence!$CL:$CL,Event_and_Consequence!Y:Y,"",0,1)&lt;&gt;"",_xlfn.XLOOKUP($B405,Event_and_Consequence!$CL:$CL,Event_and_Consequence!Y:Y,"",0,1),""))</f>
        <v/>
      </c>
      <c r="M405" s="179" t="str">
        <f>IF($C405="","",IF(_xlfn.XLOOKUP($B405,Event_and_Consequence!$CL:$CL,Event_and_Consequence!Z:Z,"",0,1)&lt;&gt;"",_xlfn.XLOOKUP($B405,Event_and_Consequence!$CL:$CL,Event_and_Consequence!Z:Z,"",0,1),""))</f>
        <v/>
      </c>
      <c r="N405" s="179" t="str">
        <f>IF($C405="","",IF(_xlfn.XLOOKUP($B405,Event_and_Consequence!$CL:$CL,Event_and_Consequence!AA:AA,"",0,1)&lt;&gt;"",_xlfn.XLOOKUP($B405,Event_and_Consequence!$CL:$CL,Event_and_Consequence!AA:AA,"",0,1),""))</f>
        <v/>
      </c>
      <c r="O405" s="179" t="str">
        <f>IF($C405="","",IF(_xlfn.XLOOKUP($B405,Event_and_Consequence!$CL:$CL,Event_and_Consequence!AB:AB,"",0,1)&lt;&gt;"",_xlfn.XLOOKUP($B405,Event_and_Consequence!$CL:$CL,Event_and_Consequence!AB:AB,"",0,1),""))</f>
        <v/>
      </c>
      <c r="P405" s="184"/>
      <c r="Q405" s="184"/>
      <c r="R405" s="179" t="str">
        <f>IF($C405="","",IF(_xlfn.XLOOKUP($B405,Event_and_Consequence!$CL:$CL,Event_and_Consequence!AC:AC,"",0,1)&lt;&gt;"",_xlfn.XLOOKUP($B405,Event_and_Consequence!$CL:$CL,Event_and_Consequence!AC:AC,"",0,1),""))</f>
        <v/>
      </c>
      <c r="S405" s="179" t="str">
        <f>IF($C405="","",IF(_xlfn.XLOOKUP($B405,Event_and_Consequence!$CL:$CL,Event_and_Consequence!AD:AD,"",0,1)&lt;&gt;"",_xlfn.XLOOKUP($B405,Event_and_Consequence!$CL:$CL,Event_and_Consequence!AD:AD,"",0,1),""))</f>
        <v/>
      </c>
      <c r="T405" s="179" t="str">
        <f>IF($C405="","",IF(_xlfn.XLOOKUP($B405,Event_and_Consequence!$CL:$CL,Event_and_Consequence!AE:AE,"",0,1)&lt;&gt;"",_xlfn.XLOOKUP($B405,Event_and_Consequence!$CL:$CL,Event_and_Consequence!AE:AE,"",0,1),""))</f>
        <v/>
      </c>
      <c r="U405" s="179" t="str">
        <f>IF($C405="","",IF(_xlfn.XLOOKUP($B405,Event_and_Consequence!$CL:$CL,Event_and_Consequence!AF:AF,"",0,1)&lt;&gt;"",_xlfn.XLOOKUP($B405,Event_and_Consequence!$CL:$CL,Event_and_Consequence!AF:AF,"",0,1),""))</f>
        <v/>
      </c>
      <c r="V405" s="184"/>
      <c r="W405" s="184"/>
      <c r="X405" s="179" t="str">
        <f>IF($C405="","",IF(_xlfn.XLOOKUP($B405,Event_and_Consequence!$CL:$CL,Event_and_Consequence!AG:AG,"",0,1)&lt;&gt;"",_xlfn.XLOOKUP($B405,Event_and_Consequence!$CL:$CL,Event_and_Consequence!AG:AG,"",0,1),""))</f>
        <v/>
      </c>
      <c r="Y405" s="179" t="str">
        <f>IF($C405="","",IF(_xlfn.XLOOKUP($B405,Event_and_Consequence!$CL:$CL,Event_and_Consequence!AH:AH,"",0,1)&lt;&gt;"",_xlfn.XLOOKUP($B405,Event_and_Consequence!$CL:$CL,Event_and_Consequence!AH:AH,"",0,1),""))</f>
        <v/>
      </c>
      <c r="Z405" s="179" t="str">
        <f>IF($C405="","",IF(_xlfn.XLOOKUP($B405,Event_and_Consequence!$CL:$CL,Event_and_Consequence!AI:AI,"",0,1)&lt;&gt;"",_xlfn.XLOOKUP($B405,Event_and_Consequence!$CL:$CL,Event_and_Consequence!AI:AI,"",0,1),""))</f>
        <v/>
      </c>
      <c r="AA405" s="179" t="str">
        <f>IF($C405="","",IF(_xlfn.XLOOKUP($B405,Event_and_Consequence!$CL:$CL,Event_and_Consequence!AJ:AJ,"",0,1)&lt;&gt;"",_xlfn.XLOOKUP($B405,Event_and_Consequence!$CL:$CL,Event_and_Consequence!AJ:AJ,"",0,1),""))</f>
        <v/>
      </c>
      <c r="AB405" s="184"/>
    </row>
    <row r="406" spans="1:28" s="176" customFormat="1" ht="12" x14ac:dyDescent="0.25">
      <c r="A406" s="188"/>
      <c r="B406" s="188">
        <v>404</v>
      </c>
      <c r="C406" s="178" t="str">
        <f>_xlfn.XLOOKUP($B406,Event_and_Consequence!$CL:$CL,Event_and_Consequence!B:B,"",0,1)</f>
        <v/>
      </c>
      <c r="D406" s="179" t="str">
        <f>IF($C406="","",_xlfn.XLOOKUP(C406,Facility_Information!B:B,Facility_Information!O:O,,0,1))</f>
        <v/>
      </c>
      <c r="E406" s="180" t="str">
        <f>IF($C406="","",_xlfn.XLOOKUP($B406,Event_and_Consequence!$CL:$CL,Event_and_Consequence!G:G,"",0,1))</f>
        <v/>
      </c>
      <c r="F406" s="181" t="str">
        <f>IF($C406="","",_xlfn.XLOOKUP($B406,Event_and_Consequence!$CL:$CL,Event_and_Consequence!H:H,"",0,1))</f>
        <v/>
      </c>
      <c r="G406" s="184"/>
      <c r="H406" s="184"/>
      <c r="I406" s="184"/>
      <c r="J406" s="179" t="str">
        <f>IF($C406="","",_xlfn.XLOOKUP($B406,Event_and_Consequence!$CL:$CL,Event_and_Consequence!I:I,"",0,1))</f>
        <v/>
      </c>
      <c r="K406" s="184"/>
      <c r="L406" s="179" t="str">
        <f>IF($C406="","",IF(_xlfn.XLOOKUP($B406,Event_and_Consequence!$CL:$CL,Event_and_Consequence!Y:Y,"",0,1)&lt;&gt;"",_xlfn.XLOOKUP($B406,Event_and_Consequence!$CL:$CL,Event_and_Consequence!Y:Y,"",0,1),""))</f>
        <v/>
      </c>
      <c r="M406" s="179" t="str">
        <f>IF($C406="","",IF(_xlfn.XLOOKUP($B406,Event_and_Consequence!$CL:$CL,Event_and_Consequence!Z:Z,"",0,1)&lt;&gt;"",_xlfn.XLOOKUP($B406,Event_and_Consequence!$CL:$CL,Event_and_Consequence!Z:Z,"",0,1),""))</f>
        <v/>
      </c>
      <c r="N406" s="179" t="str">
        <f>IF($C406="","",IF(_xlfn.XLOOKUP($B406,Event_and_Consequence!$CL:$CL,Event_and_Consequence!AA:AA,"",0,1)&lt;&gt;"",_xlfn.XLOOKUP($B406,Event_and_Consequence!$CL:$CL,Event_and_Consequence!AA:AA,"",0,1),""))</f>
        <v/>
      </c>
      <c r="O406" s="179" t="str">
        <f>IF($C406="","",IF(_xlfn.XLOOKUP($B406,Event_and_Consequence!$CL:$CL,Event_and_Consequence!AB:AB,"",0,1)&lt;&gt;"",_xlfn.XLOOKUP($B406,Event_and_Consequence!$CL:$CL,Event_and_Consequence!AB:AB,"",0,1),""))</f>
        <v/>
      </c>
      <c r="P406" s="184"/>
      <c r="Q406" s="184"/>
      <c r="R406" s="179" t="str">
        <f>IF($C406="","",IF(_xlfn.XLOOKUP($B406,Event_and_Consequence!$CL:$CL,Event_and_Consequence!AC:AC,"",0,1)&lt;&gt;"",_xlfn.XLOOKUP($B406,Event_and_Consequence!$CL:$CL,Event_and_Consequence!AC:AC,"",0,1),""))</f>
        <v/>
      </c>
      <c r="S406" s="179" t="str">
        <f>IF($C406="","",IF(_xlfn.XLOOKUP($B406,Event_and_Consequence!$CL:$CL,Event_and_Consequence!AD:AD,"",0,1)&lt;&gt;"",_xlfn.XLOOKUP($B406,Event_and_Consequence!$CL:$CL,Event_and_Consequence!AD:AD,"",0,1),""))</f>
        <v/>
      </c>
      <c r="T406" s="179" t="str">
        <f>IF($C406="","",IF(_xlfn.XLOOKUP($B406,Event_and_Consequence!$CL:$CL,Event_and_Consequence!AE:AE,"",0,1)&lt;&gt;"",_xlfn.XLOOKUP($B406,Event_and_Consequence!$CL:$CL,Event_and_Consequence!AE:AE,"",0,1),""))</f>
        <v/>
      </c>
      <c r="U406" s="179" t="str">
        <f>IF($C406="","",IF(_xlfn.XLOOKUP($B406,Event_and_Consequence!$CL:$CL,Event_and_Consequence!AF:AF,"",0,1)&lt;&gt;"",_xlfn.XLOOKUP($B406,Event_and_Consequence!$CL:$CL,Event_and_Consequence!AF:AF,"",0,1),""))</f>
        <v/>
      </c>
      <c r="V406" s="184"/>
      <c r="W406" s="184"/>
      <c r="X406" s="179" t="str">
        <f>IF($C406="","",IF(_xlfn.XLOOKUP($B406,Event_and_Consequence!$CL:$CL,Event_and_Consequence!AG:AG,"",0,1)&lt;&gt;"",_xlfn.XLOOKUP($B406,Event_and_Consequence!$CL:$CL,Event_and_Consequence!AG:AG,"",0,1),""))</f>
        <v/>
      </c>
      <c r="Y406" s="179" t="str">
        <f>IF($C406="","",IF(_xlfn.XLOOKUP($B406,Event_and_Consequence!$CL:$CL,Event_and_Consequence!AH:AH,"",0,1)&lt;&gt;"",_xlfn.XLOOKUP($B406,Event_and_Consequence!$CL:$CL,Event_and_Consequence!AH:AH,"",0,1),""))</f>
        <v/>
      </c>
      <c r="Z406" s="179" t="str">
        <f>IF($C406="","",IF(_xlfn.XLOOKUP($B406,Event_and_Consequence!$CL:$CL,Event_and_Consequence!AI:AI,"",0,1)&lt;&gt;"",_xlfn.XLOOKUP($B406,Event_and_Consequence!$CL:$CL,Event_and_Consequence!AI:AI,"",0,1),""))</f>
        <v/>
      </c>
      <c r="AA406" s="179" t="str">
        <f>IF($C406="","",IF(_xlfn.XLOOKUP($B406,Event_and_Consequence!$CL:$CL,Event_and_Consequence!AJ:AJ,"",0,1)&lt;&gt;"",_xlfn.XLOOKUP($B406,Event_and_Consequence!$CL:$CL,Event_and_Consequence!AJ:AJ,"",0,1),""))</f>
        <v/>
      </c>
      <c r="AB406" s="184"/>
    </row>
    <row r="407" spans="1:28" s="176" customFormat="1" ht="12" x14ac:dyDescent="0.25">
      <c r="A407" s="188"/>
      <c r="B407" s="188">
        <v>405</v>
      </c>
      <c r="C407" s="178" t="str">
        <f>_xlfn.XLOOKUP($B407,Event_and_Consequence!$CL:$CL,Event_and_Consequence!B:B,"",0,1)</f>
        <v/>
      </c>
      <c r="D407" s="179" t="str">
        <f>IF($C407="","",_xlfn.XLOOKUP(C407,Facility_Information!B:B,Facility_Information!O:O,,0,1))</f>
        <v/>
      </c>
      <c r="E407" s="180" t="str">
        <f>IF($C407="","",_xlfn.XLOOKUP($B407,Event_and_Consequence!$CL:$CL,Event_and_Consequence!G:G,"",0,1))</f>
        <v/>
      </c>
      <c r="F407" s="181" t="str">
        <f>IF($C407="","",_xlfn.XLOOKUP($B407,Event_and_Consequence!$CL:$CL,Event_and_Consequence!H:H,"",0,1))</f>
        <v/>
      </c>
      <c r="G407" s="184"/>
      <c r="H407" s="184"/>
      <c r="I407" s="184"/>
      <c r="J407" s="179" t="str">
        <f>IF($C407="","",_xlfn.XLOOKUP($B407,Event_and_Consequence!$CL:$CL,Event_and_Consequence!I:I,"",0,1))</f>
        <v/>
      </c>
      <c r="K407" s="184"/>
      <c r="L407" s="179" t="str">
        <f>IF($C407="","",IF(_xlfn.XLOOKUP($B407,Event_and_Consequence!$CL:$CL,Event_and_Consequence!Y:Y,"",0,1)&lt;&gt;"",_xlfn.XLOOKUP($B407,Event_and_Consequence!$CL:$CL,Event_and_Consequence!Y:Y,"",0,1),""))</f>
        <v/>
      </c>
      <c r="M407" s="179" t="str">
        <f>IF($C407="","",IF(_xlfn.XLOOKUP($B407,Event_and_Consequence!$CL:$CL,Event_and_Consequence!Z:Z,"",0,1)&lt;&gt;"",_xlfn.XLOOKUP($B407,Event_and_Consequence!$CL:$CL,Event_and_Consequence!Z:Z,"",0,1),""))</f>
        <v/>
      </c>
      <c r="N407" s="179" t="str">
        <f>IF($C407="","",IF(_xlfn.XLOOKUP($B407,Event_and_Consequence!$CL:$CL,Event_and_Consequence!AA:AA,"",0,1)&lt;&gt;"",_xlfn.XLOOKUP($B407,Event_and_Consequence!$CL:$CL,Event_and_Consequence!AA:AA,"",0,1),""))</f>
        <v/>
      </c>
      <c r="O407" s="179" t="str">
        <f>IF($C407="","",IF(_xlfn.XLOOKUP($B407,Event_and_Consequence!$CL:$CL,Event_and_Consequence!AB:AB,"",0,1)&lt;&gt;"",_xlfn.XLOOKUP($B407,Event_and_Consequence!$CL:$CL,Event_and_Consequence!AB:AB,"",0,1),""))</f>
        <v/>
      </c>
      <c r="P407" s="184"/>
      <c r="Q407" s="184"/>
      <c r="R407" s="179" t="str">
        <f>IF($C407="","",IF(_xlfn.XLOOKUP($B407,Event_and_Consequence!$CL:$CL,Event_and_Consequence!AC:AC,"",0,1)&lt;&gt;"",_xlfn.XLOOKUP($B407,Event_and_Consequence!$CL:$CL,Event_and_Consequence!AC:AC,"",0,1),""))</f>
        <v/>
      </c>
      <c r="S407" s="179" t="str">
        <f>IF($C407="","",IF(_xlfn.XLOOKUP($B407,Event_and_Consequence!$CL:$CL,Event_and_Consequence!AD:AD,"",0,1)&lt;&gt;"",_xlfn.XLOOKUP($B407,Event_and_Consequence!$CL:$CL,Event_and_Consequence!AD:AD,"",0,1),""))</f>
        <v/>
      </c>
      <c r="T407" s="179" t="str">
        <f>IF($C407="","",IF(_xlfn.XLOOKUP($B407,Event_and_Consequence!$CL:$CL,Event_and_Consequence!AE:AE,"",0,1)&lt;&gt;"",_xlfn.XLOOKUP($B407,Event_and_Consequence!$CL:$CL,Event_and_Consequence!AE:AE,"",0,1),""))</f>
        <v/>
      </c>
      <c r="U407" s="179" t="str">
        <f>IF($C407="","",IF(_xlfn.XLOOKUP($B407,Event_and_Consequence!$CL:$CL,Event_and_Consequence!AF:AF,"",0,1)&lt;&gt;"",_xlfn.XLOOKUP($B407,Event_and_Consequence!$CL:$CL,Event_and_Consequence!AF:AF,"",0,1),""))</f>
        <v/>
      </c>
      <c r="V407" s="184"/>
      <c r="W407" s="184"/>
      <c r="X407" s="179" t="str">
        <f>IF($C407="","",IF(_xlfn.XLOOKUP($B407,Event_and_Consequence!$CL:$CL,Event_and_Consequence!AG:AG,"",0,1)&lt;&gt;"",_xlfn.XLOOKUP($B407,Event_and_Consequence!$CL:$CL,Event_and_Consequence!AG:AG,"",0,1),""))</f>
        <v/>
      </c>
      <c r="Y407" s="179" t="str">
        <f>IF($C407="","",IF(_xlfn.XLOOKUP($B407,Event_and_Consequence!$CL:$CL,Event_and_Consequence!AH:AH,"",0,1)&lt;&gt;"",_xlfn.XLOOKUP($B407,Event_and_Consequence!$CL:$CL,Event_and_Consequence!AH:AH,"",0,1),""))</f>
        <v/>
      </c>
      <c r="Z407" s="179" t="str">
        <f>IF($C407="","",IF(_xlfn.XLOOKUP($B407,Event_and_Consequence!$CL:$CL,Event_and_Consequence!AI:AI,"",0,1)&lt;&gt;"",_xlfn.XLOOKUP($B407,Event_and_Consequence!$CL:$CL,Event_and_Consequence!AI:AI,"",0,1),""))</f>
        <v/>
      </c>
      <c r="AA407" s="179" t="str">
        <f>IF($C407="","",IF(_xlfn.XLOOKUP($B407,Event_and_Consequence!$CL:$CL,Event_and_Consequence!AJ:AJ,"",0,1)&lt;&gt;"",_xlfn.XLOOKUP($B407,Event_and_Consequence!$CL:$CL,Event_and_Consequence!AJ:AJ,"",0,1),""))</f>
        <v/>
      </c>
      <c r="AB407" s="184"/>
    </row>
    <row r="408" spans="1:28" s="176" customFormat="1" ht="12" x14ac:dyDescent="0.25">
      <c r="A408" s="188"/>
      <c r="B408" s="188">
        <v>406</v>
      </c>
      <c r="C408" s="178" t="str">
        <f>_xlfn.XLOOKUP($B408,Event_and_Consequence!$CL:$CL,Event_and_Consequence!B:B,"",0,1)</f>
        <v/>
      </c>
      <c r="D408" s="179" t="str">
        <f>IF($C408="","",_xlfn.XLOOKUP(C408,Facility_Information!B:B,Facility_Information!O:O,,0,1))</f>
        <v/>
      </c>
      <c r="E408" s="180" t="str">
        <f>IF($C408="","",_xlfn.XLOOKUP($B408,Event_and_Consequence!$CL:$CL,Event_and_Consequence!G:G,"",0,1))</f>
        <v/>
      </c>
      <c r="F408" s="181" t="str">
        <f>IF($C408="","",_xlfn.XLOOKUP($B408,Event_and_Consequence!$CL:$CL,Event_and_Consequence!H:H,"",0,1))</f>
        <v/>
      </c>
      <c r="G408" s="184"/>
      <c r="H408" s="184"/>
      <c r="I408" s="184"/>
      <c r="J408" s="179" t="str">
        <f>IF($C408="","",_xlfn.XLOOKUP($B408,Event_and_Consequence!$CL:$CL,Event_and_Consequence!I:I,"",0,1))</f>
        <v/>
      </c>
      <c r="K408" s="184"/>
      <c r="L408" s="179" t="str">
        <f>IF($C408="","",IF(_xlfn.XLOOKUP($B408,Event_and_Consequence!$CL:$CL,Event_and_Consequence!Y:Y,"",0,1)&lt;&gt;"",_xlfn.XLOOKUP($B408,Event_and_Consequence!$CL:$CL,Event_and_Consequence!Y:Y,"",0,1),""))</f>
        <v/>
      </c>
      <c r="M408" s="179" t="str">
        <f>IF($C408="","",IF(_xlfn.XLOOKUP($B408,Event_and_Consequence!$CL:$CL,Event_and_Consequence!Z:Z,"",0,1)&lt;&gt;"",_xlfn.XLOOKUP($B408,Event_and_Consequence!$CL:$CL,Event_and_Consequence!Z:Z,"",0,1),""))</f>
        <v/>
      </c>
      <c r="N408" s="179" t="str">
        <f>IF($C408="","",IF(_xlfn.XLOOKUP($B408,Event_and_Consequence!$CL:$CL,Event_and_Consequence!AA:AA,"",0,1)&lt;&gt;"",_xlfn.XLOOKUP($B408,Event_and_Consequence!$CL:$CL,Event_and_Consequence!AA:AA,"",0,1),""))</f>
        <v/>
      </c>
      <c r="O408" s="179" t="str">
        <f>IF($C408="","",IF(_xlfn.XLOOKUP($B408,Event_and_Consequence!$CL:$CL,Event_and_Consequence!AB:AB,"",0,1)&lt;&gt;"",_xlfn.XLOOKUP($B408,Event_and_Consequence!$CL:$CL,Event_and_Consequence!AB:AB,"",0,1),""))</f>
        <v/>
      </c>
      <c r="P408" s="184"/>
      <c r="Q408" s="184"/>
      <c r="R408" s="179" t="str">
        <f>IF($C408="","",IF(_xlfn.XLOOKUP($B408,Event_and_Consequence!$CL:$CL,Event_and_Consequence!AC:AC,"",0,1)&lt;&gt;"",_xlfn.XLOOKUP($B408,Event_and_Consequence!$CL:$CL,Event_and_Consequence!AC:AC,"",0,1),""))</f>
        <v/>
      </c>
      <c r="S408" s="179" t="str">
        <f>IF($C408="","",IF(_xlfn.XLOOKUP($B408,Event_and_Consequence!$CL:$CL,Event_and_Consequence!AD:AD,"",0,1)&lt;&gt;"",_xlfn.XLOOKUP($B408,Event_and_Consequence!$CL:$CL,Event_and_Consequence!AD:AD,"",0,1),""))</f>
        <v/>
      </c>
      <c r="T408" s="179" t="str">
        <f>IF($C408="","",IF(_xlfn.XLOOKUP($B408,Event_and_Consequence!$CL:$CL,Event_and_Consequence!AE:AE,"",0,1)&lt;&gt;"",_xlfn.XLOOKUP($B408,Event_and_Consequence!$CL:$CL,Event_and_Consequence!AE:AE,"",0,1),""))</f>
        <v/>
      </c>
      <c r="U408" s="179" t="str">
        <f>IF($C408="","",IF(_xlfn.XLOOKUP($B408,Event_and_Consequence!$CL:$CL,Event_and_Consequence!AF:AF,"",0,1)&lt;&gt;"",_xlfn.XLOOKUP($B408,Event_and_Consequence!$CL:$CL,Event_and_Consequence!AF:AF,"",0,1),""))</f>
        <v/>
      </c>
      <c r="V408" s="184"/>
      <c r="W408" s="184"/>
      <c r="X408" s="179" t="str">
        <f>IF($C408="","",IF(_xlfn.XLOOKUP($B408,Event_and_Consequence!$CL:$CL,Event_and_Consequence!AG:AG,"",0,1)&lt;&gt;"",_xlfn.XLOOKUP($B408,Event_and_Consequence!$CL:$CL,Event_and_Consequence!AG:AG,"",0,1),""))</f>
        <v/>
      </c>
      <c r="Y408" s="179" t="str">
        <f>IF($C408="","",IF(_xlfn.XLOOKUP($B408,Event_and_Consequence!$CL:$CL,Event_and_Consequence!AH:AH,"",0,1)&lt;&gt;"",_xlfn.XLOOKUP($B408,Event_and_Consequence!$CL:$CL,Event_and_Consequence!AH:AH,"",0,1),""))</f>
        <v/>
      </c>
      <c r="Z408" s="179" t="str">
        <f>IF($C408="","",IF(_xlfn.XLOOKUP($B408,Event_and_Consequence!$CL:$CL,Event_and_Consequence!AI:AI,"",0,1)&lt;&gt;"",_xlfn.XLOOKUP($B408,Event_and_Consequence!$CL:$CL,Event_and_Consequence!AI:AI,"",0,1),""))</f>
        <v/>
      </c>
      <c r="AA408" s="179" t="str">
        <f>IF($C408="","",IF(_xlfn.XLOOKUP($B408,Event_and_Consequence!$CL:$CL,Event_and_Consequence!AJ:AJ,"",0,1)&lt;&gt;"",_xlfn.XLOOKUP($B408,Event_and_Consequence!$CL:$CL,Event_and_Consequence!AJ:AJ,"",0,1),""))</f>
        <v/>
      </c>
      <c r="AB408" s="184"/>
    </row>
    <row r="409" spans="1:28" s="176" customFormat="1" ht="12" x14ac:dyDescent="0.25">
      <c r="A409" s="188"/>
      <c r="B409" s="188">
        <v>407</v>
      </c>
      <c r="C409" s="178" t="str">
        <f>_xlfn.XLOOKUP($B409,Event_and_Consequence!$CL:$CL,Event_and_Consequence!B:B,"",0,1)</f>
        <v/>
      </c>
      <c r="D409" s="179" t="str">
        <f>IF($C409="","",_xlfn.XLOOKUP(C409,Facility_Information!B:B,Facility_Information!O:O,,0,1))</f>
        <v/>
      </c>
      <c r="E409" s="180" t="str">
        <f>IF($C409="","",_xlfn.XLOOKUP($B409,Event_and_Consequence!$CL:$CL,Event_and_Consequence!G:G,"",0,1))</f>
        <v/>
      </c>
      <c r="F409" s="181" t="str">
        <f>IF($C409="","",_xlfn.XLOOKUP($B409,Event_and_Consequence!$CL:$CL,Event_and_Consequence!H:H,"",0,1))</f>
        <v/>
      </c>
      <c r="G409" s="184"/>
      <c r="H409" s="184"/>
      <c r="I409" s="184"/>
      <c r="J409" s="179" t="str">
        <f>IF($C409="","",_xlfn.XLOOKUP($B409,Event_and_Consequence!$CL:$CL,Event_and_Consequence!I:I,"",0,1))</f>
        <v/>
      </c>
      <c r="K409" s="184"/>
      <c r="L409" s="179" t="str">
        <f>IF($C409="","",IF(_xlfn.XLOOKUP($B409,Event_and_Consequence!$CL:$CL,Event_and_Consequence!Y:Y,"",0,1)&lt;&gt;"",_xlfn.XLOOKUP($B409,Event_and_Consequence!$CL:$CL,Event_and_Consequence!Y:Y,"",0,1),""))</f>
        <v/>
      </c>
      <c r="M409" s="179" t="str">
        <f>IF($C409="","",IF(_xlfn.XLOOKUP($B409,Event_and_Consequence!$CL:$CL,Event_and_Consequence!Z:Z,"",0,1)&lt;&gt;"",_xlfn.XLOOKUP($B409,Event_and_Consequence!$CL:$CL,Event_and_Consequence!Z:Z,"",0,1),""))</f>
        <v/>
      </c>
      <c r="N409" s="179" t="str">
        <f>IF($C409="","",IF(_xlfn.XLOOKUP($B409,Event_and_Consequence!$CL:$CL,Event_and_Consequence!AA:AA,"",0,1)&lt;&gt;"",_xlfn.XLOOKUP($B409,Event_and_Consequence!$CL:$CL,Event_and_Consequence!AA:AA,"",0,1),""))</f>
        <v/>
      </c>
      <c r="O409" s="179" t="str">
        <f>IF($C409="","",IF(_xlfn.XLOOKUP($B409,Event_and_Consequence!$CL:$CL,Event_and_Consequence!AB:AB,"",0,1)&lt;&gt;"",_xlfn.XLOOKUP($B409,Event_and_Consequence!$CL:$CL,Event_and_Consequence!AB:AB,"",0,1),""))</f>
        <v/>
      </c>
      <c r="P409" s="184"/>
      <c r="Q409" s="184"/>
      <c r="R409" s="179" t="str">
        <f>IF($C409="","",IF(_xlfn.XLOOKUP($B409,Event_and_Consequence!$CL:$CL,Event_and_Consequence!AC:AC,"",0,1)&lt;&gt;"",_xlfn.XLOOKUP($B409,Event_and_Consequence!$CL:$CL,Event_and_Consequence!AC:AC,"",0,1),""))</f>
        <v/>
      </c>
      <c r="S409" s="179" t="str">
        <f>IF($C409="","",IF(_xlfn.XLOOKUP($B409,Event_and_Consequence!$CL:$CL,Event_and_Consequence!AD:AD,"",0,1)&lt;&gt;"",_xlfn.XLOOKUP($B409,Event_and_Consequence!$CL:$CL,Event_and_Consequence!AD:AD,"",0,1),""))</f>
        <v/>
      </c>
      <c r="T409" s="179" t="str">
        <f>IF($C409="","",IF(_xlfn.XLOOKUP($B409,Event_and_Consequence!$CL:$CL,Event_and_Consequence!AE:AE,"",0,1)&lt;&gt;"",_xlfn.XLOOKUP($B409,Event_and_Consequence!$CL:$CL,Event_and_Consequence!AE:AE,"",0,1),""))</f>
        <v/>
      </c>
      <c r="U409" s="179" t="str">
        <f>IF($C409="","",IF(_xlfn.XLOOKUP($B409,Event_and_Consequence!$CL:$CL,Event_and_Consequence!AF:AF,"",0,1)&lt;&gt;"",_xlfn.XLOOKUP($B409,Event_and_Consequence!$CL:$CL,Event_and_Consequence!AF:AF,"",0,1),""))</f>
        <v/>
      </c>
      <c r="V409" s="184"/>
      <c r="W409" s="184"/>
      <c r="X409" s="179" t="str">
        <f>IF($C409="","",IF(_xlfn.XLOOKUP($B409,Event_and_Consequence!$CL:$CL,Event_and_Consequence!AG:AG,"",0,1)&lt;&gt;"",_xlfn.XLOOKUP($B409,Event_and_Consequence!$CL:$CL,Event_and_Consequence!AG:AG,"",0,1),""))</f>
        <v/>
      </c>
      <c r="Y409" s="179" t="str">
        <f>IF($C409="","",IF(_xlfn.XLOOKUP($B409,Event_and_Consequence!$CL:$CL,Event_and_Consequence!AH:AH,"",0,1)&lt;&gt;"",_xlfn.XLOOKUP($B409,Event_and_Consequence!$CL:$CL,Event_and_Consequence!AH:AH,"",0,1),""))</f>
        <v/>
      </c>
      <c r="Z409" s="179" t="str">
        <f>IF($C409="","",IF(_xlfn.XLOOKUP($B409,Event_and_Consequence!$CL:$CL,Event_and_Consequence!AI:AI,"",0,1)&lt;&gt;"",_xlfn.XLOOKUP($B409,Event_and_Consequence!$CL:$CL,Event_and_Consequence!AI:AI,"",0,1),""))</f>
        <v/>
      </c>
      <c r="AA409" s="179" t="str">
        <f>IF($C409="","",IF(_xlfn.XLOOKUP($B409,Event_and_Consequence!$CL:$CL,Event_and_Consequence!AJ:AJ,"",0,1)&lt;&gt;"",_xlfn.XLOOKUP($B409,Event_and_Consequence!$CL:$CL,Event_and_Consequence!AJ:AJ,"",0,1),""))</f>
        <v/>
      </c>
      <c r="AB409" s="184"/>
    </row>
    <row r="410" spans="1:28" s="176" customFormat="1" ht="12" x14ac:dyDescent="0.25">
      <c r="A410" s="188"/>
      <c r="B410" s="188">
        <v>408</v>
      </c>
      <c r="C410" s="178" t="str">
        <f>_xlfn.XLOOKUP($B410,Event_and_Consequence!$CL:$CL,Event_and_Consequence!B:B,"",0,1)</f>
        <v/>
      </c>
      <c r="D410" s="179" t="str">
        <f>IF($C410="","",_xlfn.XLOOKUP(C410,Facility_Information!B:B,Facility_Information!O:O,,0,1))</f>
        <v/>
      </c>
      <c r="E410" s="180" t="str">
        <f>IF($C410="","",_xlfn.XLOOKUP($B410,Event_and_Consequence!$CL:$CL,Event_and_Consequence!G:G,"",0,1))</f>
        <v/>
      </c>
      <c r="F410" s="181" t="str">
        <f>IF($C410="","",_xlfn.XLOOKUP($B410,Event_and_Consequence!$CL:$CL,Event_and_Consequence!H:H,"",0,1))</f>
        <v/>
      </c>
      <c r="G410" s="184"/>
      <c r="H410" s="184"/>
      <c r="I410" s="184"/>
      <c r="J410" s="179" t="str">
        <f>IF($C410="","",_xlfn.XLOOKUP($B410,Event_and_Consequence!$CL:$CL,Event_and_Consequence!I:I,"",0,1))</f>
        <v/>
      </c>
      <c r="K410" s="184"/>
      <c r="L410" s="179" t="str">
        <f>IF($C410="","",IF(_xlfn.XLOOKUP($B410,Event_and_Consequence!$CL:$CL,Event_and_Consequence!Y:Y,"",0,1)&lt;&gt;"",_xlfn.XLOOKUP($B410,Event_and_Consequence!$CL:$CL,Event_and_Consequence!Y:Y,"",0,1),""))</f>
        <v/>
      </c>
      <c r="M410" s="179" t="str">
        <f>IF($C410="","",IF(_xlfn.XLOOKUP($B410,Event_and_Consequence!$CL:$CL,Event_and_Consequence!Z:Z,"",0,1)&lt;&gt;"",_xlfn.XLOOKUP($B410,Event_and_Consequence!$CL:$CL,Event_and_Consequence!Z:Z,"",0,1),""))</f>
        <v/>
      </c>
      <c r="N410" s="179" t="str">
        <f>IF($C410="","",IF(_xlfn.XLOOKUP($B410,Event_and_Consequence!$CL:$CL,Event_and_Consequence!AA:AA,"",0,1)&lt;&gt;"",_xlfn.XLOOKUP($B410,Event_and_Consequence!$CL:$CL,Event_and_Consequence!AA:AA,"",0,1),""))</f>
        <v/>
      </c>
      <c r="O410" s="179" t="str">
        <f>IF($C410="","",IF(_xlfn.XLOOKUP($B410,Event_and_Consequence!$CL:$CL,Event_and_Consequence!AB:AB,"",0,1)&lt;&gt;"",_xlfn.XLOOKUP($B410,Event_and_Consequence!$CL:$CL,Event_and_Consequence!AB:AB,"",0,1),""))</f>
        <v/>
      </c>
      <c r="P410" s="184"/>
      <c r="Q410" s="184"/>
      <c r="R410" s="179" t="str">
        <f>IF($C410="","",IF(_xlfn.XLOOKUP($B410,Event_and_Consequence!$CL:$CL,Event_and_Consequence!AC:AC,"",0,1)&lt;&gt;"",_xlfn.XLOOKUP($B410,Event_and_Consequence!$CL:$CL,Event_and_Consequence!AC:AC,"",0,1),""))</f>
        <v/>
      </c>
      <c r="S410" s="179" t="str">
        <f>IF($C410="","",IF(_xlfn.XLOOKUP($B410,Event_and_Consequence!$CL:$CL,Event_and_Consequence!AD:AD,"",0,1)&lt;&gt;"",_xlfn.XLOOKUP($B410,Event_and_Consequence!$CL:$CL,Event_and_Consequence!AD:AD,"",0,1),""))</f>
        <v/>
      </c>
      <c r="T410" s="179" t="str">
        <f>IF($C410="","",IF(_xlfn.XLOOKUP($B410,Event_and_Consequence!$CL:$CL,Event_and_Consequence!AE:AE,"",0,1)&lt;&gt;"",_xlfn.XLOOKUP($B410,Event_and_Consequence!$CL:$CL,Event_and_Consequence!AE:AE,"",0,1),""))</f>
        <v/>
      </c>
      <c r="U410" s="179" t="str">
        <f>IF($C410="","",IF(_xlfn.XLOOKUP($B410,Event_and_Consequence!$CL:$CL,Event_and_Consequence!AF:AF,"",0,1)&lt;&gt;"",_xlfn.XLOOKUP($B410,Event_and_Consequence!$CL:$CL,Event_and_Consequence!AF:AF,"",0,1),""))</f>
        <v/>
      </c>
      <c r="V410" s="184"/>
      <c r="W410" s="184"/>
      <c r="X410" s="179" t="str">
        <f>IF($C410="","",IF(_xlfn.XLOOKUP($B410,Event_and_Consequence!$CL:$CL,Event_and_Consequence!AG:AG,"",0,1)&lt;&gt;"",_xlfn.XLOOKUP($B410,Event_and_Consequence!$CL:$CL,Event_and_Consequence!AG:AG,"",0,1),""))</f>
        <v/>
      </c>
      <c r="Y410" s="179" t="str">
        <f>IF($C410="","",IF(_xlfn.XLOOKUP($B410,Event_and_Consequence!$CL:$CL,Event_and_Consequence!AH:AH,"",0,1)&lt;&gt;"",_xlfn.XLOOKUP($B410,Event_and_Consequence!$CL:$CL,Event_and_Consequence!AH:AH,"",0,1),""))</f>
        <v/>
      </c>
      <c r="Z410" s="179" t="str">
        <f>IF($C410="","",IF(_xlfn.XLOOKUP($B410,Event_and_Consequence!$CL:$CL,Event_and_Consequence!AI:AI,"",0,1)&lt;&gt;"",_xlfn.XLOOKUP($B410,Event_and_Consequence!$CL:$CL,Event_and_Consequence!AI:AI,"",0,1),""))</f>
        <v/>
      </c>
      <c r="AA410" s="179" t="str">
        <f>IF($C410="","",IF(_xlfn.XLOOKUP($B410,Event_and_Consequence!$CL:$CL,Event_and_Consequence!AJ:AJ,"",0,1)&lt;&gt;"",_xlfn.XLOOKUP($B410,Event_and_Consequence!$CL:$CL,Event_and_Consequence!AJ:AJ,"",0,1),""))</f>
        <v/>
      </c>
      <c r="AB410" s="184"/>
    </row>
    <row r="411" spans="1:28" s="176" customFormat="1" ht="12" x14ac:dyDescent="0.25">
      <c r="A411" s="188"/>
      <c r="B411" s="188">
        <v>409</v>
      </c>
      <c r="C411" s="178" t="str">
        <f>_xlfn.XLOOKUP($B411,Event_and_Consequence!$CL:$CL,Event_and_Consequence!B:B,"",0,1)</f>
        <v/>
      </c>
      <c r="D411" s="179" t="str">
        <f>IF($C411="","",_xlfn.XLOOKUP(C411,Facility_Information!B:B,Facility_Information!O:O,,0,1))</f>
        <v/>
      </c>
      <c r="E411" s="180" t="str">
        <f>IF($C411="","",_xlfn.XLOOKUP($B411,Event_and_Consequence!$CL:$CL,Event_and_Consequence!G:G,"",0,1))</f>
        <v/>
      </c>
      <c r="F411" s="181" t="str">
        <f>IF($C411="","",_xlfn.XLOOKUP($B411,Event_and_Consequence!$CL:$CL,Event_and_Consequence!H:H,"",0,1))</f>
        <v/>
      </c>
      <c r="G411" s="184"/>
      <c r="H411" s="184"/>
      <c r="I411" s="184"/>
      <c r="J411" s="179" t="str">
        <f>IF($C411="","",_xlfn.XLOOKUP($B411,Event_and_Consequence!$CL:$CL,Event_and_Consequence!I:I,"",0,1))</f>
        <v/>
      </c>
      <c r="K411" s="184"/>
      <c r="L411" s="179" t="str">
        <f>IF($C411="","",IF(_xlfn.XLOOKUP($B411,Event_and_Consequence!$CL:$CL,Event_and_Consequence!Y:Y,"",0,1)&lt;&gt;"",_xlfn.XLOOKUP($B411,Event_and_Consequence!$CL:$CL,Event_and_Consequence!Y:Y,"",0,1),""))</f>
        <v/>
      </c>
      <c r="M411" s="179" t="str">
        <f>IF($C411="","",IF(_xlfn.XLOOKUP($B411,Event_and_Consequence!$CL:$CL,Event_and_Consequence!Z:Z,"",0,1)&lt;&gt;"",_xlfn.XLOOKUP($B411,Event_and_Consequence!$CL:$CL,Event_and_Consequence!Z:Z,"",0,1),""))</f>
        <v/>
      </c>
      <c r="N411" s="179" t="str">
        <f>IF($C411="","",IF(_xlfn.XLOOKUP($B411,Event_and_Consequence!$CL:$CL,Event_and_Consequence!AA:AA,"",0,1)&lt;&gt;"",_xlfn.XLOOKUP($B411,Event_and_Consequence!$CL:$CL,Event_and_Consequence!AA:AA,"",0,1),""))</f>
        <v/>
      </c>
      <c r="O411" s="179" t="str">
        <f>IF($C411="","",IF(_xlfn.XLOOKUP($B411,Event_and_Consequence!$CL:$CL,Event_and_Consequence!AB:AB,"",0,1)&lt;&gt;"",_xlfn.XLOOKUP($B411,Event_and_Consequence!$CL:$CL,Event_and_Consequence!AB:AB,"",0,1),""))</f>
        <v/>
      </c>
      <c r="P411" s="184"/>
      <c r="Q411" s="184"/>
      <c r="R411" s="179" t="str">
        <f>IF($C411="","",IF(_xlfn.XLOOKUP($B411,Event_and_Consequence!$CL:$CL,Event_and_Consequence!AC:AC,"",0,1)&lt;&gt;"",_xlfn.XLOOKUP($B411,Event_and_Consequence!$CL:$CL,Event_and_Consequence!AC:AC,"",0,1),""))</f>
        <v/>
      </c>
      <c r="S411" s="179" t="str">
        <f>IF($C411="","",IF(_xlfn.XLOOKUP($B411,Event_and_Consequence!$CL:$CL,Event_and_Consequence!AD:AD,"",0,1)&lt;&gt;"",_xlfn.XLOOKUP($B411,Event_and_Consequence!$CL:$CL,Event_and_Consequence!AD:AD,"",0,1),""))</f>
        <v/>
      </c>
      <c r="T411" s="179" t="str">
        <f>IF($C411="","",IF(_xlfn.XLOOKUP($B411,Event_and_Consequence!$CL:$CL,Event_and_Consequence!AE:AE,"",0,1)&lt;&gt;"",_xlfn.XLOOKUP($B411,Event_and_Consequence!$CL:$CL,Event_and_Consequence!AE:AE,"",0,1),""))</f>
        <v/>
      </c>
      <c r="U411" s="179" t="str">
        <f>IF($C411="","",IF(_xlfn.XLOOKUP($B411,Event_and_Consequence!$CL:$CL,Event_and_Consequence!AF:AF,"",0,1)&lt;&gt;"",_xlfn.XLOOKUP($B411,Event_and_Consequence!$CL:$CL,Event_and_Consequence!AF:AF,"",0,1),""))</f>
        <v/>
      </c>
      <c r="V411" s="184"/>
      <c r="W411" s="184"/>
      <c r="X411" s="179" t="str">
        <f>IF($C411="","",IF(_xlfn.XLOOKUP($B411,Event_and_Consequence!$CL:$CL,Event_and_Consequence!AG:AG,"",0,1)&lt;&gt;"",_xlfn.XLOOKUP($B411,Event_and_Consequence!$CL:$CL,Event_and_Consequence!AG:AG,"",0,1),""))</f>
        <v/>
      </c>
      <c r="Y411" s="179" t="str">
        <f>IF($C411="","",IF(_xlfn.XLOOKUP($B411,Event_and_Consequence!$CL:$CL,Event_and_Consequence!AH:AH,"",0,1)&lt;&gt;"",_xlfn.XLOOKUP($B411,Event_and_Consequence!$CL:$CL,Event_and_Consequence!AH:AH,"",0,1),""))</f>
        <v/>
      </c>
      <c r="Z411" s="179" t="str">
        <f>IF($C411="","",IF(_xlfn.XLOOKUP($B411,Event_and_Consequence!$CL:$CL,Event_and_Consequence!AI:AI,"",0,1)&lt;&gt;"",_xlfn.XLOOKUP($B411,Event_and_Consequence!$CL:$CL,Event_and_Consequence!AI:AI,"",0,1),""))</f>
        <v/>
      </c>
      <c r="AA411" s="179" t="str">
        <f>IF($C411="","",IF(_xlfn.XLOOKUP($B411,Event_and_Consequence!$CL:$CL,Event_and_Consequence!AJ:AJ,"",0,1)&lt;&gt;"",_xlfn.XLOOKUP($B411,Event_and_Consequence!$CL:$CL,Event_and_Consequence!AJ:AJ,"",0,1),""))</f>
        <v/>
      </c>
      <c r="AB411" s="184"/>
    </row>
    <row r="412" spans="1:28" s="176" customFormat="1" ht="12" x14ac:dyDescent="0.25">
      <c r="A412" s="188"/>
      <c r="B412" s="188">
        <v>410</v>
      </c>
      <c r="C412" s="178" t="str">
        <f>_xlfn.XLOOKUP($B412,Event_and_Consequence!$CL:$CL,Event_and_Consequence!B:B,"",0,1)</f>
        <v/>
      </c>
      <c r="D412" s="179" t="str">
        <f>IF($C412="","",_xlfn.XLOOKUP(C412,Facility_Information!B:B,Facility_Information!O:O,,0,1))</f>
        <v/>
      </c>
      <c r="E412" s="180" t="str">
        <f>IF($C412="","",_xlfn.XLOOKUP($B412,Event_and_Consequence!$CL:$CL,Event_and_Consequence!G:G,"",0,1))</f>
        <v/>
      </c>
      <c r="F412" s="181" t="str">
        <f>IF($C412="","",_xlfn.XLOOKUP($B412,Event_and_Consequence!$CL:$CL,Event_and_Consequence!H:H,"",0,1))</f>
        <v/>
      </c>
      <c r="G412" s="184"/>
      <c r="H412" s="184"/>
      <c r="I412" s="184"/>
      <c r="J412" s="179" t="str">
        <f>IF($C412="","",_xlfn.XLOOKUP($B412,Event_and_Consequence!$CL:$CL,Event_and_Consequence!I:I,"",0,1))</f>
        <v/>
      </c>
      <c r="K412" s="184"/>
      <c r="L412" s="179" t="str">
        <f>IF($C412="","",IF(_xlfn.XLOOKUP($B412,Event_and_Consequence!$CL:$CL,Event_and_Consequence!Y:Y,"",0,1)&lt;&gt;"",_xlfn.XLOOKUP($B412,Event_and_Consequence!$CL:$CL,Event_and_Consequence!Y:Y,"",0,1),""))</f>
        <v/>
      </c>
      <c r="M412" s="179" t="str">
        <f>IF($C412="","",IF(_xlfn.XLOOKUP($B412,Event_and_Consequence!$CL:$CL,Event_and_Consequence!Z:Z,"",0,1)&lt;&gt;"",_xlfn.XLOOKUP($B412,Event_and_Consequence!$CL:$CL,Event_and_Consequence!Z:Z,"",0,1),""))</f>
        <v/>
      </c>
      <c r="N412" s="179" t="str">
        <f>IF($C412="","",IF(_xlfn.XLOOKUP($B412,Event_and_Consequence!$CL:$CL,Event_and_Consequence!AA:AA,"",0,1)&lt;&gt;"",_xlfn.XLOOKUP($B412,Event_and_Consequence!$CL:$CL,Event_and_Consequence!AA:AA,"",0,1),""))</f>
        <v/>
      </c>
      <c r="O412" s="179" t="str">
        <f>IF($C412="","",IF(_xlfn.XLOOKUP($B412,Event_and_Consequence!$CL:$CL,Event_and_Consequence!AB:AB,"",0,1)&lt;&gt;"",_xlfn.XLOOKUP($B412,Event_and_Consequence!$CL:$CL,Event_and_Consequence!AB:AB,"",0,1),""))</f>
        <v/>
      </c>
      <c r="P412" s="184"/>
      <c r="Q412" s="184"/>
      <c r="R412" s="179" t="str">
        <f>IF($C412="","",IF(_xlfn.XLOOKUP($B412,Event_and_Consequence!$CL:$CL,Event_and_Consequence!AC:AC,"",0,1)&lt;&gt;"",_xlfn.XLOOKUP($B412,Event_and_Consequence!$CL:$CL,Event_and_Consequence!AC:AC,"",0,1),""))</f>
        <v/>
      </c>
      <c r="S412" s="179" t="str">
        <f>IF($C412="","",IF(_xlfn.XLOOKUP($B412,Event_and_Consequence!$CL:$CL,Event_and_Consequence!AD:AD,"",0,1)&lt;&gt;"",_xlfn.XLOOKUP($B412,Event_and_Consequence!$CL:$CL,Event_and_Consequence!AD:AD,"",0,1),""))</f>
        <v/>
      </c>
      <c r="T412" s="179" t="str">
        <f>IF($C412="","",IF(_xlfn.XLOOKUP($B412,Event_and_Consequence!$CL:$CL,Event_and_Consequence!AE:AE,"",0,1)&lt;&gt;"",_xlfn.XLOOKUP($B412,Event_and_Consequence!$CL:$CL,Event_and_Consequence!AE:AE,"",0,1),""))</f>
        <v/>
      </c>
      <c r="U412" s="179" t="str">
        <f>IF($C412="","",IF(_xlfn.XLOOKUP($B412,Event_and_Consequence!$CL:$CL,Event_and_Consequence!AF:AF,"",0,1)&lt;&gt;"",_xlfn.XLOOKUP($B412,Event_and_Consequence!$CL:$CL,Event_and_Consequence!AF:AF,"",0,1),""))</f>
        <v/>
      </c>
      <c r="V412" s="184"/>
      <c r="W412" s="184"/>
      <c r="X412" s="179" t="str">
        <f>IF($C412="","",IF(_xlfn.XLOOKUP($B412,Event_and_Consequence!$CL:$CL,Event_and_Consequence!AG:AG,"",0,1)&lt;&gt;"",_xlfn.XLOOKUP($B412,Event_and_Consequence!$CL:$CL,Event_and_Consequence!AG:AG,"",0,1),""))</f>
        <v/>
      </c>
      <c r="Y412" s="179" t="str">
        <f>IF($C412="","",IF(_xlfn.XLOOKUP($B412,Event_and_Consequence!$CL:$CL,Event_and_Consequence!AH:AH,"",0,1)&lt;&gt;"",_xlfn.XLOOKUP($B412,Event_and_Consequence!$CL:$CL,Event_and_Consequence!AH:AH,"",0,1),""))</f>
        <v/>
      </c>
      <c r="Z412" s="179" t="str">
        <f>IF($C412="","",IF(_xlfn.XLOOKUP($B412,Event_and_Consequence!$CL:$CL,Event_and_Consequence!AI:AI,"",0,1)&lt;&gt;"",_xlfn.XLOOKUP($B412,Event_and_Consequence!$CL:$CL,Event_and_Consequence!AI:AI,"",0,1),""))</f>
        <v/>
      </c>
      <c r="AA412" s="179" t="str">
        <f>IF($C412="","",IF(_xlfn.XLOOKUP($B412,Event_and_Consequence!$CL:$CL,Event_and_Consequence!AJ:AJ,"",0,1)&lt;&gt;"",_xlfn.XLOOKUP($B412,Event_and_Consequence!$CL:$CL,Event_and_Consequence!AJ:AJ,"",0,1),""))</f>
        <v/>
      </c>
      <c r="AB412" s="184"/>
    </row>
    <row r="413" spans="1:28" s="176" customFormat="1" ht="12" x14ac:dyDescent="0.25">
      <c r="A413" s="188"/>
      <c r="B413" s="188">
        <v>411</v>
      </c>
      <c r="C413" s="178" t="str">
        <f>_xlfn.XLOOKUP($B413,Event_and_Consequence!$CL:$CL,Event_and_Consequence!B:B,"",0,1)</f>
        <v/>
      </c>
      <c r="D413" s="179" t="str">
        <f>IF($C413="","",_xlfn.XLOOKUP(C413,Facility_Information!B:B,Facility_Information!O:O,,0,1))</f>
        <v/>
      </c>
      <c r="E413" s="180" t="str">
        <f>IF($C413="","",_xlfn.XLOOKUP($B413,Event_and_Consequence!$CL:$CL,Event_and_Consequence!G:G,"",0,1))</f>
        <v/>
      </c>
      <c r="F413" s="181" t="str">
        <f>IF($C413="","",_xlfn.XLOOKUP($B413,Event_and_Consequence!$CL:$CL,Event_and_Consequence!H:H,"",0,1))</f>
        <v/>
      </c>
      <c r="G413" s="184"/>
      <c r="H413" s="184"/>
      <c r="I413" s="184"/>
      <c r="J413" s="179" t="str">
        <f>IF($C413="","",_xlfn.XLOOKUP($B413,Event_and_Consequence!$CL:$CL,Event_and_Consequence!I:I,"",0,1))</f>
        <v/>
      </c>
      <c r="K413" s="184"/>
      <c r="L413" s="179" t="str">
        <f>IF($C413="","",IF(_xlfn.XLOOKUP($B413,Event_and_Consequence!$CL:$CL,Event_and_Consequence!Y:Y,"",0,1)&lt;&gt;"",_xlfn.XLOOKUP($B413,Event_and_Consequence!$CL:$CL,Event_and_Consequence!Y:Y,"",0,1),""))</f>
        <v/>
      </c>
      <c r="M413" s="179" t="str">
        <f>IF($C413="","",IF(_xlfn.XLOOKUP($B413,Event_and_Consequence!$CL:$CL,Event_and_Consequence!Z:Z,"",0,1)&lt;&gt;"",_xlfn.XLOOKUP($B413,Event_and_Consequence!$CL:$CL,Event_and_Consequence!Z:Z,"",0,1),""))</f>
        <v/>
      </c>
      <c r="N413" s="179" t="str">
        <f>IF($C413="","",IF(_xlfn.XLOOKUP($B413,Event_and_Consequence!$CL:$CL,Event_and_Consequence!AA:AA,"",0,1)&lt;&gt;"",_xlfn.XLOOKUP($B413,Event_and_Consequence!$CL:$CL,Event_and_Consequence!AA:AA,"",0,1),""))</f>
        <v/>
      </c>
      <c r="O413" s="179" t="str">
        <f>IF($C413="","",IF(_xlfn.XLOOKUP($B413,Event_and_Consequence!$CL:$CL,Event_and_Consequence!AB:AB,"",0,1)&lt;&gt;"",_xlfn.XLOOKUP($B413,Event_and_Consequence!$CL:$CL,Event_and_Consequence!AB:AB,"",0,1),""))</f>
        <v/>
      </c>
      <c r="P413" s="184"/>
      <c r="Q413" s="184"/>
      <c r="R413" s="179" t="str">
        <f>IF($C413="","",IF(_xlfn.XLOOKUP($B413,Event_and_Consequence!$CL:$CL,Event_and_Consequence!AC:AC,"",0,1)&lt;&gt;"",_xlfn.XLOOKUP($B413,Event_and_Consequence!$CL:$CL,Event_and_Consequence!AC:AC,"",0,1),""))</f>
        <v/>
      </c>
      <c r="S413" s="179" t="str">
        <f>IF($C413="","",IF(_xlfn.XLOOKUP($B413,Event_and_Consequence!$CL:$CL,Event_and_Consequence!AD:AD,"",0,1)&lt;&gt;"",_xlfn.XLOOKUP($B413,Event_and_Consequence!$CL:$CL,Event_and_Consequence!AD:AD,"",0,1),""))</f>
        <v/>
      </c>
      <c r="T413" s="179" t="str">
        <f>IF($C413="","",IF(_xlfn.XLOOKUP($B413,Event_and_Consequence!$CL:$CL,Event_and_Consequence!AE:AE,"",0,1)&lt;&gt;"",_xlfn.XLOOKUP($B413,Event_and_Consequence!$CL:$CL,Event_and_Consequence!AE:AE,"",0,1),""))</f>
        <v/>
      </c>
      <c r="U413" s="179" t="str">
        <f>IF($C413="","",IF(_xlfn.XLOOKUP($B413,Event_and_Consequence!$CL:$CL,Event_and_Consequence!AF:AF,"",0,1)&lt;&gt;"",_xlfn.XLOOKUP($B413,Event_and_Consequence!$CL:$CL,Event_and_Consequence!AF:AF,"",0,1),""))</f>
        <v/>
      </c>
      <c r="V413" s="184"/>
      <c r="W413" s="184"/>
      <c r="X413" s="179" t="str">
        <f>IF($C413="","",IF(_xlfn.XLOOKUP($B413,Event_and_Consequence!$CL:$CL,Event_and_Consequence!AG:AG,"",0,1)&lt;&gt;"",_xlfn.XLOOKUP($B413,Event_and_Consequence!$CL:$CL,Event_and_Consequence!AG:AG,"",0,1),""))</f>
        <v/>
      </c>
      <c r="Y413" s="179" t="str">
        <f>IF($C413="","",IF(_xlfn.XLOOKUP($B413,Event_and_Consequence!$CL:$CL,Event_and_Consequence!AH:AH,"",0,1)&lt;&gt;"",_xlfn.XLOOKUP($B413,Event_and_Consequence!$CL:$CL,Event_and_Consequence!AH:AH,"",0,1),""))</f>
        <v/>
      </c>
      <c r="Z413" s="179" t="str">
        <f>IF($C413="","",IF(_xlfn.XLOOKUP($B413,Event_and_Consequence!$CL:$CL,Event_and_Consequence!AI:AI,"",0,1)&lt;&gt;"",_xlfn.XLOOKUP($B413,Event_and_Consequence!$CL:$CL,Event_and_Consequence!AI:AI,"",0,1),""))</f>
        <v/>
      </c>
      <c r="AA413" s="179" t="str">
        <f>IF($C413="","",IF(_xlfn.XLOOKUP($B413,Event_and_Consequence!$CL:$CL,Event_and_Consequence!AJ:AJ,"",0,1)&lt;&gt;"",_xlfn.XLOOKUP($B413,Event_and_Consequence!$CL:$CL,Event_and_Consequence!AJ:AJ,"",0,1),""))</f>
        <v/>
      </c>
      <c r="AB413" s="184"/>
    </row>
    <row r="414" spans="1:28" s="176" customFormat="1" ht="12" x14ac:dyDescent="0.25">
      <c r="A414" s="188"/>
      <c r="B414" s="188">
        <v>412</v>
      </c>
      <c r="C414" s="178" t="str">
        <f>_xlfn.XLOOKUP($B414,Event_and_Consequence!$CL:$CL,Event_and_Consequence!B:B,"",0,1)</f>
        <v/>
      </c>
      <c r="D414" s="179" t="str">
        <f>IF($C414="","",_xlfn.XLOOKUP(C414,Facility_Information!B:B,Facility_Information!O:O,,0,1))</f>
        <v/>
      </c>
      <c r="E414" s="180" t="str">
        <f>IF($C414="","",_xlfn.XLOOKUP($B414,Event_and_Consequence!$CL:$CL,Event_and_Consequence!G:G,"",0,1))</f>
        <v/>
      </c>
      <c r="F414" s="181" t="str">
        <f>IF($C414="","",_xlfn.XLOOKUP($B414,Event_and_Consequence!$CL:$CL,Event_and_Consequence!H:H,"",0,1))</f>
        <v/>
      </c>
      <c r="G414" s="184"/>
      <c r="H414" s="184"/>
      <c r="I414" s="184"/>
      <c r="J414" s="179" t="str">
        <f>IF($C414="","",_xlfn.XLOOKUP($B414,Event_and_Consequence!$CL:$CL,Event_and_Consequence!I:I,"",0,1))</f>
        <v/>
      </c>
      <c r="K414" s="184"/>
      <c r="L414" s="179" t="str">
        <f>IF($C414="","",IF(_xlfn.XLOOKUP($B414,Event_and_Consequence!$CL:$CL,Event_and_Consequence!Y:Y,"",0,1)&lt;&gt;"",_xlfn.XLOOKUP($B414,Event_and_Consequence!$CL:$CL,Event_and_Consequence!Y:Y,"",0,1),""))</f>
        <v/>
      </c>
      <c r="M414" s="179" t="str">
        <f>IF($C414="","",IF(_xlfn.XLOOKUP($B414,Event_and_Consequence!$CL:$CL,Event_and_Consequence!Z:Z,"",0,1)&lt;&gt;"",_xlfn.XLOOKUP($B414,Event_and_Consequence!$CL:$CL,Event_and_Consequence!Z:Z,"",0,1),""))</f>
        <v/>
      </c>
      <c r="N414" s="179" t="str">
        <f>IF($C414="","",IF(_xlfn.XLOOKUP($B414,Event_and_Consequence!$CL:$CL,Event_and_Consequence!AA:AA,"",0,1)&lt;&gt;"",_xlfn.XLOOKUP($B414,Event_and_Consequence!$CL:$CL,Event_and_Consequence!AA:AA,"",0,1),""))</f>
        <v/>
      </c>
      <c r="O414" s="179" t="str">
        <f>IF($C414="","",IF(_xlfn.XLOOKUP($B414,Event_and_Consequence!$CL:$CL,Event_and_Consequence!AB:AB,"",0,1)&lt;&gt;"",_xlfn.XLOOKUP($B414,Event_and_Consequence!$CL:$CL,Event_and_Consequence!AB:AB,"",0,1),""))</f>
        <v/>
      </c>
      <c r="P414" s="184"/>
      <c r="Q414" s="184"/>
      <c r="R414" s="179" t="str">
        <f>IF($C414="","",IF(_xlfn.XLOOKUP($B414,Event_and_Consequence!$CL:$CL,Event_and_Consequence!AC:AC,"",0,1)&lt;&gt;"",_xlfn.XLOOKUP($B414,Event_and_Consequence!$CL:$CL,Event_and_Consequence!AC:AC,"",0,1),""))</f>
        <v/>
      </c>
      <c r="S414" s="179" t="str">
        <f>IF($C414="","",IF(_xlfn.XLOOKUP($B414,Event_and_Consequence!$CL:$CL,Event_and_Consequence!AD:AD,"",0,1)&lt;&gt;"",_xlfn.XLOOKUP($B414,Event_and_Consequence!$CL:$CL,Event_and_Consequence!AD:AD,"",0,1),""))</f>
        <v/>
      </c>
      <c r="T414" s="179" t="str">
        <f>IF($C414="","",IF(_xlfn.XLOOKUP($B414,Event_and_Consequence!$CL:$CL,Event_and_Consequence!AE:AE,"",0,1)&lt;&gt;"",_xlfn.XLOOKUP($B414,Event_and_Consequence!$CL:$CL,Event_and_Consequence!AE:AE,"",0,1),""))</f>
        <v/>
      </c>
      <c r="U414" s="179" t="str">
        <f>IF($C414="","",IF(_xlfn.XLOOKUP($B414,Event_and_Consequence!$CL:$CL,Event_and_Consequence!AF:AF,"",0,1)&lt;&gt;"",_xlfn.XLOOKUP($B414,Event_and_Consequence!$CL:$CL,Event_and_Consequence!AF:AF,"",0,1),""))</f>
        <v/>
      </c>
      <c r="V414" s="184"/>
      <c r="W414" s="184"/>
      <c r="X414" s="179" t="str">
        <f>IF($C414="","",IF(_xlfn.XLOOKUP($B414,Event_and_Consequence!$CL:$CL,Event_and_Consequence!AG:AG,"",0,1)&lt;&gt;"",_xlfn.XLOOKUP($B414,Event_and_Consequence!$CL:$CL,Event_and_Consequence!AG:AG,"",0,1),""))</f>
        <v/>
      </c>
      <c r="Y414" s="179" t="str">
        <f>IF($C414="","",IF(_xlfn.XLOOKUP($B414,Event_and_Consequence!$CL:$CL,Event_and_Consequence!AH:AH,"",0,1)&lt;&gt;"",_xlfn.XLOOKUP($B414,Event_and_Consequence!$CL:$CL,Event_and_Consequence!AH:AH,"",0,1),""))</f>
        <v/>
      </c>
      <c r="Z414" s="179" t="str">
        <f>IF($C414="","",IF(_xlfn.XLOOKUP($B414,Event_and_Consequence!$CL:$CL,Event_and_Consequence!AI:AI,"",0,1)&lt;&gt;"",_xlfn.XLOOKUP($B414,Event_and_Consequence!$CL:$CL,Event_and_Consequence!AI:AI,"",0,1),""))</f>
        <v/>
      </c>
      <c r="AA414" s="179" t="str">
        <f>IF($C414="","",IF(_xlfn.XLOOKUP($B414,Event_and_Consequence!$CL:$CL,Event_and_Consequence!AJ:AJ,"",0,1)&lt;&gt;"",_xlfn.XLOOKUP($B414,Event_and_Consequence!$CL:$CL,Event_and_Consequence!AJ:AJ,"",0,1),""))</f>
        <v/>
      </c>
      <c r="AB414" s="184"/>
    </row>
    <row r="415" spans="1:28" s="176" customFormat="1" ht="12" x14ac:dyDescent="0.25">
      <c r="A415" s="188"/>
      <c r="B415" s="188">
        <v>413</v>
      </c>
      <c r="C415" s="178" t="str">
        <f>_xlfn.XLOOKUP($B415,Event_and_Consequence!$CL:$CL,Event_and_Consequence!B:B,"",0,1)</f>
        <v/>
      </c>
      <c r="D415" s="179" t="str">
        <f>IF($C415="","",_xlfn.XLOOKUP(C415,Facility_Information!B:B,Facility_Information!O:O,,0,1))</f>
        <v/>
      </c>
      <c r="E415" s="180" t="str">
        <f>IF($C415="","",_xlfn.XLOOKUP($B415,Event_and_Consequence!$CL:$CL,Event_and_Consequence!G:G,"",0,1))</f>
        <v/>
      </c>
      <c r="F415" s="181" t="str">
        <f>IF($C415="","",_xlfn.XLOOKUP($B415,Event_and_Consequence!$CL:$CL,Event_and_Consequence!H:H,"",0,1))</f>
        <v/>
      </c>
      <c r="G415" s="184"/>
      <c r="H415" s="184"/>
      <c r="I415" s="184"/>
      <c r="J415" s="179" t="str">
        <f>IF($C415="","",_xlfn.XLOOKUP($B415,Event_and_Consequence!$CL:$CL,Event_and_Consequence!I:I,"",0,1))</f>
        <v/>
      </c>
      <c r="K415" s="184"/>
      <c r="L415" s="179" t="str">
        <f>IF($C415="","",IF(_xlfn.XLOOKUP($B415,Event_and_Consequence!$CL:$CL,Event_and_Consequence!Y:Y,"",0,1)&lt;&gt;"",_xlfn.XLOOKUP($B415,Event_and_Consequence!$CL:$CL,Event_and_Consequence!Y:Y,"",0,1),""))</f>
        <v/>
      </c>
      <c r="M415" s="179" t="str">
        <f>IF($C415="","",IF(_xlfn.XLOOKUP($B415,Event_and_Consequence!$CL:$CL,Event_and_Consequence!Z:Z,"",0,1)&lt;&gt;"",_xlfn.XLOOKUP($B415,Event_and_Consequence!$CL:$CL,Event_and_Consequence!Z:Z,"",0,1),""))</f>
        <v/>
      </c>
      <c r="N415" s="179" t="str">
        <f>IF($C415="","",IF(_xlfn.XLOOKUP($B415,Event_and_Consequence!$CL:$CL,Event_and_Consequence!AA:AA,"",0,1)&lt;&gt;"",_xlfn.XLOOKUP($B415,Event_and_Consequence!$CL:$CL,Event_and_Consequence!AA:AA,"",0,1),""))</f>
        <v/>
      </c>
      <c r="O415" s="179" t="str">
        <f>IF($C415="","",IF(_xlfn.XLOOKUP($B415,Event_and_Consequence!$CL:$CL,Event_and_Consequence!AB:AB,"",0,1)&lt;&gt;"",_xlfn.XLOOKUP($B415,Event_and_Consequence!$CL:$CL,Event_and_Consequence!AB:AB,"",0,1),""))</f>
        <v/>
      </c>
      <c r="P415" s="184"/>
      <c r="Q415" s="184"/>
      <c r="R415" s="179" t="str">
        <f>IF($C415="","",IF(_xlfn.XLOOKUP($B415,Event_and_Consequence!$CL:$CL,Event_and_Consequence!AC:AC,"",0,1)&lt;&gt;"",_xlfn.XLOOKUP($B415,Event_and_Consequence!$CL:$CL,Event_and_Consequence!AC:AC,"",0,1),""))</f>
        <v/>
      </c>
      <c r="S415" s="179" t="str">
        <f>IF($C415="","",IF(_xlfn.XLOOKUP($B415,Event_and_Consequence!$CL:$CL,Event_and_Consequence!AD:AD,"",0,1)&lt;&gt;"",_xlfn.XLOOKUP($B415,Event_and_Consequence!$CL:$CL,Event_and_Consequence!AD:AD,"",0,1),""))</f>
        <v/>
      </c>
      <c r="T415" s="179" t="str">
        <f>IF($C415="","",IF(_xlfn.XLOOKUP($B415,Event_and_Consequence!$CL:$CL,Event_and_Consequence!AE:AE,"",0,1)&lt;&gt;"",_xlfn.XLOOKUP($B415,Event_and_Consequence!$CL:$CL,Event_and_Consequence!AE:AE,"",0,1),""))</f>
        <v/>
      </c>
      <c r="U415" s="179" t="str">
        <f>IF($C415="","",IF(_xlfn.XLOOKUP($B415,Event_and_Consequence!$CL:$CL,Event_and_Consequence!AF:AF,"",0,1)&lt;&gt;"",_xlfn.XLOOKUP($B415,Event_and_Consequence!$CL:$CL,Event_and_Consequence!AF:AF,"",0,1),""))</f>
        <v/>
      </c>
      <c r="V415" s="184"/>
      <c r="W415" s="184"/>
      <c r="X415" s="179" t="str">
        <f>IF($C415="","",IF(_xlfn.XLOOKUP($B415,Event_and_Consequence!$CL:$CL,Event_and_Consequence!AG:AG,"",0,1)&lt;&gt;"",_xlfn.XLOOKUP($B415,Event_and_Consequence!$CL:$CL,Event_and_Consequence!AG:AG,"",0,1),""))</f>
        <v/>
      </c>
      <c r="Y415" s="179" t="str">
        <f>IF($C415="","",IF(_xlfn.XLOOKUP($B415,Event_and_Consequence!$CL:$CL,Event_and_Consequence!AH:AH,"",0,1)&lt;&gt;"",_xlfn.XLOOKUP($B415,Event_and_Consequence!$CL:$CL,Event_and_Consequence!AH:AH,"",0,1),""))</f>
        <v/>
      </c>
      <c r="Z415" s="179" t="str">
        <f>IF($C415="","",IF(_xlfn.XLOOKUP($B415,Event_and_Consequence!$CL:$CL,Event_and_Consequence!AI:AI,"",0,1)&lt;&gt;"",_xlfn.XLOOKUP($B415,Event_and_Consequence!$CL:$CL,Event_and_Consequence!AI:AI,"",0,1),""))</f>
        <v/>
      </c>
      <c r="AA415" s="179" t="str">
        <f>IF($C415="","",IF(_xlfn.XLOOKUP($B415,Event_and_Consequence!$CL:$CL,Event_and_Consequence!AJ:AJ,"",0,1)&lt;&gt;"",_xlfn.XLOOKUP($B415,Event_and_Consequence!$CL:$CL,Event_and_Consequence!AJ:AJ,"",0,1),""))</f>
        <v/>
      </c>
      <c r="AB415" s="184"/>
    </row>
    <row r="416" spans="1:28" s="176" customFormat="1" ht="12" x14ac:dyDescent="0.25">
      <c r="A416" s="188"/>
      <c r="B416" s="188">
        <v>414</v>
      </c>
      <c r="C416" s="178" t="str">
        <f>_xlfn.XLOOKUP($B416,Event_and_Consequence!$CL:$CL,Event_and_Consequence!B:B,"",0,1)</f>
        <v/>
      </c>
      <c r="D416" s="179" t="str">
        <f>IF($C416="","",_xlfn.XLOOKUP(C416,Facility_Information!B:B,Facility_Information!O:O,,0,1))</f>
        <v/>
      </c>
      <c r="E416" s="180" t="str">
        <f>IF($C416="","",_xlfn.XLOOKUP($B416,Event_and_Consequence!$CL:$CL,Event_and_Consequence!G:G,"",0,1))</f>
        <v/>
      </c>
      <c r="F416" s="181" t="str">
        <f>IF($C416="","",_xlfn.XLOOKUP($B416,Event_and_Consequence!$CL:$CL,Event_and_Consequence!H:H,"",0,1))</f>
        <v/>
      </c>
      <c r="G416" s="184"/>
      <c r="H416" s="184"/>
      <c r="I416" s="184"/>
      <c r="J416" s="179" t="str">
        <f>IF($C416="","",_xlfn.XLOOKUP($B416,Event_and_Consequence!$CL:$CL,Event_and_Consequence!I:I,"",0,1))</f>
        <v/>
      </c>
      <c r="K416" s="184"/>
      <c r="L416" s="179" t="str">
        <f>IF($C416="","",IF(_xlfn.XLOOKUP($B416,Event_and_Consequence!$CL:$CL,Event_and_Consequence!Y:Y,"",0,1)&lt;&gt;"",_xlfn.XLOOKUP($B416,Event_and_Consequence!$CL:$CL,Event_and_Consequence!Y:Y,"",0,1),""))</f>
        <v/>
      </c>
      <c r="M416" s="179" t="str">
        <f>IF($C416="","",IF(_xlfn.XLOOKUP($B416,Event_and_Consequence!$CL:$CL,Event_and_Consequence!Z:Z,"",0,1)&lt;&gt;"",_xlfn.XLOOKUP($B416,Event_and_Consequence!$CL:$CL,Event_and_Consequence!Z:Z,"",0,1),""))</f>
        <v/>
      </c>
      <c r="N416" s="179" t="str">
        <f>IF($C416="","",IF(_xlfn.XLOOKUP($B416,Event_and_Consequence!$CL:$CL,Event_and_Consequence!AA:AA,"",0,1)&lt;&gt;"",_xlfn.XLOOKUP($B416,Event_and_Consequence!$CL:$CL,Event_and_Consequence!AA:AA,"",0,1),""))</f>
        <v/>
      </c>
      <c r="O416" s="179" t="str">
        <f>IF($C416="","",IF(_xlfn.XLOOKUP($B416,Event_and_Consequence!$CL:$CL,Event_and_Consequence!AB:AB,"",0,1)&lt;&gt;"",_xlfn.XLOOKUP($B416,Event_and_Consequence!$CL:$CL,Event_and_Consequence!AB:AB,"",0,1),""))</f>
        <v/>
      </c>
      <c r="P416" s="184"/>
      <c r="Q416" s="184"/>
      <c r="R416" s="179" t="str">
        <f>IF($C416="","",IF(_xlfn.XLOOKUP($B416,Event_and_Consequence!$CL:$CL,Event_and_Consequence!AC:AC,"",0,1)&lt;&gt;"",_xlfn.XLOOKUP($B416,Event_and_Consequence!$CL:$CL,Event_and_Consequence!AC:AC,"",0,1),""))</f>
        <v/>
      </c>
      <c r="S416" s="179" t="str">
        <f>IF($C416="","",IF(_xlfn.XLOOKUP($B416,Event_and_Consequence!$CL:$CL,Event_and_Consequence!AD:AD,"",0,1)&lt;&gt;"",_xlfn.XLOOKUP($B416,Event_and_Consequence!$CL:$CL,Event_and_Consequence!AD:AD,"",0,1),""))</f>
        <v/>
      </c>
      <c r="T416" s="179" t="str">
        <f>IF($C416="","",IF(_xlfn.XLOOKUP($B416,Event_and_Consequence!$CL:$CL,Event_and_Consequence!AE:AE,"",0,1)&lt;&gt;"",_xlfn.XLOOKUP($B416,Event_and_Consequence!$CL:$CL,Event_and_Consequence!AE:AE,"",0,1),""))</f>
        <v/>
      </c>
      <c r="U416" s="179" t="str">
        <f>IF($C416="","",IF(_xlfn.XLOOKUP($B416,Event_and_Consequence!$CL:$CL,Event_and_Consequence!AF:AF,"",0,1)&lt;&gt;"",_xlfn.XLOOKUP($B416,Event_and_Consequence!$CL:$CL,Event_and_Consequence!AF:AF,"",0,1),""))</f>
        <v/>
      </c>
      <c r="V416" s="184"/>
      <c r="W416" s="184"/>
      <c r="X416" s="179" t="str">
        <f>IF($C416="","",IF(_xlfn.XLOOKUP($B416,Event_and_Consequence!$CL:$CL,Event_and_Consequence!AG:AG,"",0,1)&lt;&gt;"",_xlfn.XLOOKUP($B416,Event_and_Consequence!$CL:$CL,Event_and_Consequence!AG:AG,"",0,1),""))</f>
        <v/>
      </c>
      <c r="Y416" s="179" t="str">
        <f>IF($C416="","",IF(_xlfn.XLOOKUP($B416,Event_and_Consequence!$CL:$CL,Event_and_Consequence!AH:AH,"",0,1)&lt;&gt;"",_xlfn.XLOOKUP($B416,Event_and_Consequence!$CL:$CL,Event_and_Consequence!AH:AH,"",0,1),""))</f>
        <v/>
      </c>
      <c r="Z416" s="179" t="str">
        <f>IF($C416="","",IF(_xlfn.XLOOKUP($B416,Event_and_Consequence!$CL:$CL,Event_and_Consequence!AI:AI,"",0,1)&lt;&gt;"",_xlfn.XLOOKUP($B416,Event_and_Consequence!$CL:$CL,Event_and_Consequence!AI:AI,"",0,1),""))</f>
        <v/>
      </c>
      <c r="AA416" s="179" t="str">
        <f>IF($C416="","",IF(_xlfn.XLOOKUP($B416,Event_and_Consequence!$CL:$CL,Event_and_Consequence!AJ:AJ,"",0,1)&lt;&gt;"",_xlfn.XLOOKUP($B416,Event_and_Consequence!$CL:$CL,Event_and_Consequence!AJ:AJ,"",0,1),""))</f>
        <v/>
      </c>
      <c r="AB416" s="184"/>
    </row>
    <row r="417" spans="1:28" s="176" customFormat="1" ht="12" x14ac:dyDescent="0.25">
      <c r="A417" s="188"/>
      <c r="B417" s="188">
        <v>415</v>
      </c>
      <c r="C417" s="178" t="str">
        <f>_xlfn.XLOOKUP($B417,Event_and_Consequence!$CL:$CL,Event_and_Consequence!B:B,"",0,1)</f>
        <v/>
      </c>
      <c r="D417" s="179" t="str">
        <f>IF($C417="","",_xlfn.XLOOKUP(C417,Facility_Information!B:B,Facility_Information!O:O,,0,1))</f>
        <v/>
      </c>
      <c r="E417" s="180" t="str">
        <f>IF($C417="","",_xlfn.XLOOKUP($B417,Event_and_Consequence!$CL:$CL,Event_and_Consequence!G:G,"",0,1))</f>
        <v/>
      </c>
      <c r="F417" s="181" t="str">
        <f>IF($C417="","",_xlfn.XLOOKUP($B417,Event_and_Consequence!$CL:$CL,Event_and_Consequence!H:H,"",0,1))</f>
        <v/>
      </c>
      <c r="G417" s="184"/>
      <c r="H417" s="184"/>
      <c r="I417" s="184"/>
      <c r="J417" s="179" t="str">
        <f>IF($C417="","",_xlfn.XLOOKUP($B417,Event_and_Consequence!$CL:$CL,Event_and_Consequence!I:I,"",0,1))</f>
        <v/>
      </c>
      <c r="K417" s="184"/>
      <c r="L417" s="179" t="str">
        <f>IF($C417="","",IF(_xlfn.XLOOKUP($B417,Event_and_Consequence!$CL:$CL,Event_and_Consequence!Y:Y,"",0,1)&lt;&gt;"",_xlfn.XLOOKUP($B417,Event_and_Consequence!$CL:$CL,Event_and_Consequence!Y:Y,"",0,1),""))</f>
        <v/>
      </c>
      <c r="M417" s="179" t="str">
        <f>IF($C417="","",IF(_xlfn.XLOOKUP($B417,Event_and_Consequence!$CL:$CL,Event_and_Consequence!Z:Z,"",0,1)&lt;&gt;"",_xlfn.XLOOKUP($B417,Event_and_Consequence!$CL:$CL,Event_and_Consequence!Z:Z,"",0,1),""))</f>
        <v/>
      </c>
      <c r="N417" s="179" t="str">
        <f>IF($C417="","",IF(_xlfn.XLOOKUP($B417,Event_and_Consequence!$CL:$CL,Event_and_Consequence!AA:AA,"",0,1)&lt;&gt;"",_xlfn.XLOOKUP($B417,Event_and_Consequence!$CL:$CL,Event_and_Consequence!AA:AA,"",0,1),""))</f>
        <v/>
      </c>
      <c r="O417" s="179" t="str">
        <f>IF($C417="","",IF(_xlfn.XLOOKUP($B417,Event_and_Consequence!$CL:$CL,Event_and_Consequence!AB:AB,"",0,1)&lt;&gt;"",_xlfn.XLOOKUP($B417,Event_and_Consequence!$CL:$CL,Event_and_Consequence!AB:AB,"",0,1),""))</f>
        <v/>
      </c>
      <c r="P417" s="184"/>
      <c r="Q417" s="184"/>
      <c r="R417" s="179" t="str">
        <f>IF($C417="","",IF(_xlfn.XLOOKUP($B417,Event_and_Consequence!$CL:$CL,Event_and_Consequence!AC:AC,"",0,1)&lt;&gt;"",_xlfn.XLOOKUP($B417,Event_and_Consequence!$CL:$CL,Event_and_Consequence!AC:AC,"",0,1),""))</f>
        <v/>
      </c>
      <c r="S417" s="179" t="str">
        <f>IF($C417="","",IF(_xlfn.XLOOKUP($B417,Event_and_Consequence!$CL:$CL,Event_and_Consequence!AD:AD,"",0,1)&lt;&gt;"",_xlfn.XLOOKUP($B417,Event_and_Consequence!$CL:$CL,Event_and_Consequence!AD:AD,"",0,1),""))</f>
        <v/>
      </c>
      <c r="T417" s="179" t="str">
        <f>IF($C417="","",IF(_xlfn.XLOOKUP($B417,Event_and_Consequence!$CL:$CL,Event_and_Consequence!AE:AE,"",0,1)&lt;&gt;"",_xlfn.XLOOKUP($B417,Event_and_Consequence!$CL:$CL,Event_and_Consequence!AE:AE,"",0,1),""))</f>
        <v/>
      </c>
      <c r="U417" s="179" t="str">
        <f>IF($C417="","",IF(_xlfn.XLOOKUP($B417,Event_and_Consequence!$CL:$CL,Event_and_Consequence!AF:AF,"",0,1)&lt;&gt;"",_xlfn.XLOOKUP($B417,Event_and_Consequence!$CL:$CL,Event_and_Consequence!AF:AF,"",0,1),""))</f>
        <v/>
      </c>
      <c r="V417" s="184"/>
      <c r="W417" s="184"/>
      <c r="X417" s="179" t="str">
        <f>IF($C417="","",IF(_xlfn.XLOOKUP($B417,Event_and_Consequence!$CL:$CL,Event_and_Consequence!AG:AG,"",0,1)&lt;&gt;"",_xlfn.XLOOKUP($B417,Event_and_Consequence!$CL:$CL,Event_and_Consequence!AG:AG,"",0,1),""))</f>
        <v/>
      </c>
      <c r="Y417" s="179" t="str">
        <f>IF($C417="","",IF(_xlfn.XLOOKUP($B417,Event_and_Consequence!$CL:$CL,Event_and_Consequence!AH:AH,"",0,1)&lt;&gt;"",_xlfn.XLOOKUP($B417,Event_and_Consequence!$CL:$CL,Event_and_Consequence!AH:AH,"",0,1),""))</f>
        <v/>
      </c>
      <c r="Z417" s="179" t="str">
        <f>IF($C417="","",IF(_xlfn.XLOOKUP($B417,Event_and_Consequence!$CL:$CL,Event_and_Consequence!AI:AI,"",0,1)&lt;&gt;"",_xlfn.XLOOKUP($B417,Event_and_Consequence!$CL:$CL,Event_and_Consequence!AI:AI,"",0,1),""))</f>
        <v/>
      </c>
      <c r="AA417" s="179" t="str">
        <f>IF($C417="","",IF(_xlfn.XLOOKUP($B417,Event_and_Consequence!$CL:$CL,Event_and_Consequence!AJ:AJ,"",0,1)&lt;&gt;"",_xlfn.XLOOKUP($B417,Event_and_Consequence!$CL:$CL,Event_and_Consequence!AJ:AJ,"",0,1),""))</f>
        <v/>
      </c>
      <c r="AB417" s="184"/>
    </row>
    <row r="418" spans="1:28" s="176" customFormat="1" ht="12" x14ac:dyDescent="0.25">
      <c r="A418" s="188"/>
      <c r="B418" s="188">
        <v>416</v>
      </c>
      <c r="C418" s="178" t="str">
        <f>_xlfn.XLOOKUP($B418,Event_and_Consequence!$CL:$CL,Event_and_Consequence!B:B,"",0,1)</f>
        <v/>
      </c>
      <c r="D418" s="179" t="str">
        <f>IF($C418="","",_xlfn.XLOOKUP(C418,Facility_Information!B:B,Facility_Information!O:O,,0,1))</f>
        <v/>
      </c>
      <c r="E418" s="180" t="str">
        <f>IF($C418="","",_xlfn.XLOOKUP($B418,Event_and_Consequence!$CL:$CL,Event_and_Consequence!G:G,"",0,1))</f>
        <v/>
      </c>
      <c r="F418" s="181" t="str">
        <f>IF($C418="","",_xlfn.XLOOKUP($B418,Event_and_Consequence!$CL:$CL,Event_and_Consequence!H:H,"",0,1))</f>
        <v/>
      </c>
      <c r="G418" s="184"/>
      <c r="H418" s="184"/>
      <c r="I418" s="184"/>
      <c r="J418" s="179" t="str">
        <f>IF($C418="","",_xlfn.XLOOKUP($B418,Event_and_Consequence!$CL:$CL,Event_and_Consequence!I:I,"",0,1))</f>
        <v/>
      </c>
      <c r="K418" s="184"/>
      <c r="L418" s="179" t="str">
        <f>IF($C418="","",IF(_xlfn.XLOOKUP($B418,Event_and_Consequence!$CL:$CL,Event_and_Consequence!Y:Y,"",0,1)&lt;&gt;"",_xlfn.XLOOKUP($B418,Event_and_Consequence!$CL:$CL,Event_and_Consequence!Y:Y,"",0,1),""))</f>
        <v/>
      </c>
      <c r="M418" s="179" t="str">
        <f>IF($C418="","",IF(_xlfn.XLOOKUP($B418,Event_and_Consequence!$CL:$CL,Event_and_Consequence!Z:Z,"",0,1)&lt;&gt;"",_xlfn.XLOOKUP($B418,Event_and_Consequence!$CL:$CL,Event_and_Consequence!Z:Z,"",0,1),""))</f>
        <v/>
      </c>
      <c r="N418" s="179" t="str">
        <f>IF($C418="","",IF(_xlfn.XLOOKUP($B418,Event_and_Consequence!$CL:$CL,Event_and_Consequence!AA:AA,"",0,1)&lt;&gt;"",_xlfn.XLOOKUP($B418,Event_and_Consequence!$CL:$CL,Event_and_Consequence!AA:AA,"",0,1),""))</f>
        <v/>
      </c>
      <c r="O418" s="179" t="str">
        <f>IF($C418="","",IF(_xlfn.XLOOKUP($B418,Event_and_Consequence!$CL:$CL,Event_and_Consequence!AB:AB,"",0,1)&lt;&gt;"",_xlfn.XLOOKUP($B418,Event_and_Consequence!$CL:$CL,Event_and_Consequence!AB:AB,"",0,1),""))</f>
        <v/>
      </c>
      <c r="P418" s="184"/>
      <c r="Q418" s="184"/>
      <c r="R418" s="179" t="str">
        <f>IF($C418="","",IF(_xlfn.XLOOKUP($B418,Event_and_Consequence!$CL:$CL,Event_and_Consequence!AC:AC,"",0,1)&lt;&gt;"",_xlfn.XLOOKUP($B418,Event_and_Consequence!$CL:$CL,Event_and_Consequence!AC:AC,"",0,1),""))</f>
        <v/>
      </c>
      <c r="S418" s="179" t="str">
        <f>IF($C418="","",IF(_xlfn.XLOOKUP($B418,Event_and_Consequence!$CL:$CL,Event_and_Consequence!AD:AD,"",0,1)&lt;&gt;"",_xlfn.XLOOKUP($B418,Event_and_Consequence!$CL:$CL,Event_and_Consequence!AD:AD,"",0,1),""))</f>
        <v/>
      </c>
      <c r="T418" s="179" t="str">
        <f>IF($C418="","",IF(_xlfn.XLOOKUP($B418,Event_and_Consequence!$CL:$CL,Event_and_Consequence!AE:AE,"",0,1)&lt;&gt;"",_xlfn.XLOOKUP($B418,Event_and_Consequence!$CL:$CL,Event_and_Consequence!AE:AE,"",0,1),""))</f>
        <v/>
      </c>
      <c r="U418" s="179" t="str">
        <f>IF($C418="","",IF(_xlfn.XLOOKUP($B418,Event_and_Consequence!$CL:$CL,Event_and_Consequence!AF:AF,"",0,1)&lt;&gt;"",_xlfn.XLOOKUP($B418,Event_and_Consequence!$CL:$CL,Event_and_Consequence!AF:AF,"",0,1),""))</f>
        <v/>
      </c>
      <c r="V418" s="184"/>
      <c r="W418" s="184"/>
      <c r="X418" s="179" t="str">
        <f>IF($C418="","",IF(_xlfn.XLOOKUP($B418,Event_and_Consequence!$CL:$CL,Event_and_Consequence!AG:AG,"",0,1)&lt;&gt;"",_xlfn.XLOOKUP($B418,Event_and_Consequence!$CL:$CL,Event_and_Consequence!AG:AG,"",0,1),""))</f>
        <v/>
      </c>
      <c r="Y418" s="179" t="str">
        <f>IF($C418="","",IF(_xlfn.XLOOKUP($B418,Event_and_Consequence!$CL:$CL,Event_and_Consequence!AH:AH,"",0,1)&lt;&gt;"",_xlfn.XLOOKUP($B418,Event_and_Consequence!$CL:$CL,Event_and_Consequence!AH:AH,"",0,1),""))</f>
        <v/>
      </c>
      <c r="Z418" s="179" t="str">
        <f>IF($C418="","",IF(_xlfn.XLOOKUP($B418,Event_and_Consequence!$CL:$CL,Event_and_Consequence!AI:AI,"",0,1)&lt;&gt;"",_xlfn.XLOOKUP($B418,Event_and_Consequence!$CL:$CL,Event_and_Consequence!AI:AI,"",0,1),""))</f>
        <v/>
      </c>
      <c r="AA418" s="179" t="str">
        <f>IF($C418="","",IF(_xlfn.XLOOKUP($B418,Event_and_Consequence!$CL:$CL,Event_and_Consequence!AJ:AJ,"",0,1)&lt;&gt;"",_xlfn.XLOOKUP($B418,Event_and_Consequence!$CL:$CL,Event_and_Consequence!AJ:AJ,"",0,1),""))</f>
        <v/>
      </c>
      <c r="AB418" s="184"/>
    </row>
    <row r="419" spans="1:28" s="176" customFormat="1" ht="12" x14ac:dyDescent="0.25">
      <c r="A419" s="188"/>
      <c r="B419" s="188">
        <v>417</v>
      </c>
      <c r="C419" s="178" t="str">
        <f>_xlfn.XLOOKUP($B419,Event_and_Consequence!$CL:$CL,Event_and_Consequence!B:B,"",0,1)</f>
        <v/>
      </c>
      <c r="D419" s="179" t="str">
        <f>IF($C419="","",_xlfn.XLOOKUP(C419,Facility_Information!B:B,Facility_Information!O:O,,0,1))</f>
        <v/>
      </c>
      <c r="E419" s="180" t="str">
        <f>IF($C419="","",_xlfn.XLOOKUP($B419,Event_and_Consequence!$CL:$CL,Event_and_Consequence!G:G,"",0,1))</f>
        <v/>
      </c>
      <c r="F419" s="181" t="str">
        <f>IF($C419="","",_xlfn.XLOOKUP($B419,Event_and_Consequence!$CL:$CL,Event_and_Consequence!H:H,"",0,1))</f>
        <v/>
      </c>
      <c r="G419" s="184"/>
      <c r="H419" s="184"/>
      <c r="I419" s="184"/>
      <c r="J419" s="179" t="str">
        <f>IF($C419="","",_xlfn.XLOOKUP($B419,Event_and_Consequence!$CL:$CL,Event_and_Consequence!I:I,"",0,1))</f>
        <v/>
      </c>
      <c r="K419" s="184"/>
      <c r="L419" s="179" t="str">
        <f>IF($C419="","",IF(_xlfn.XLOOKUP($B419,Event_and_Consequence!$CL:$CL,Event_and_Consequence!Y:Y,"",0,1)&lt;&gt;"",_xlfn.XLOOKUP($B419,Event_and_Consequence!$CL:$CL,Event_and_Consequence!Y:Y,"",0,1),""))</f>
        <v/>
      </c>
      <c r="M419" s="179" t="str">
        <f>IF($C419="","",IF(_xlfn.XLOOKUP($B419,Event_and_Consequence!$CL:$CL,Event_and_Consequence!Z:Z,"",0,1)&lt;&gt;"",_xlfn.XLOOKUP($B419,Event_and_Consequence!$CL:$CL,Event_and_Consequence!Z:Z,"",0,1),""))</f>
        <v/>
      </c>
      <c r="N419" s="179" t="str">
        <f>IF($C419="","",IF(_xlfn.XLOOKUP($B419,Event_and_Consequence!$CL:$CL,Event_and_Consequence!AA:AA,"",0,1)&lt;&gt;"",_xlfn.XLOOKUP($B419,Event_and_Consequence!$CL:$CL,Event_and_Consequence!AA:AA,"",0,1),""))</f>
        <v/>
      </c>
      <c r="O419" s="179" t="str">
        <f>IF($C419="","",IF(_xlfn.XLOOKUP($B419,Event_and_Consequence!$CL:$CL,Event_and_Consequence!AB:AB,"",0,1)&lt;&gt;"",_xlfn.XLOOKUP($B419,Event_and_Consequence!$CL:$CL,Event_and_Consequence!AB:AB,"",0,1),""))</f>
        <v/>
      </c>
      <c r="P419" s="184"/>
      <c r="Q419" s="184"/>
      <c r="R419" s="179" t="str">
        <f>IF($C419="","",IF(_xlfn.XLOOKUP($B419,Event_and_Consequence!$CL:$CL,Event_and_Consequence!AC:AC,"",0,1)&lt;&gt;"",_xlfn.XLOOKUP($B419,Event_and_Consequence!$CL:$CL,Event_and_Consequence!AC:AC,"",0,1),""))</f>
        <v/>
      </c>
      <c r="S419" s="179" t="str">
        <f>IF($C419="","",IF(_xlfn.XLOOKUP($B419,Event_and_Consequence!$CL:$CL,Event_and_Consequence!AD:AD,"",0,1)&lt;&gt;"",_xlfn.XLOOKUP($B419,Event_and_Consequence!$CL:$CL,Event_and_Consequence!AD:AD,"",0,1),""))</f>
        <v/>
      </c>
      <c r="T419" s="179" t="str">
        <f>IF($C419="","",IF(_xlfn.XLOOKUP($B419,Event_and_Consequence!$CL:$CL,Event_and_Consequence!AE:AE,"",0,1)&lt;&gt;"",_xlfn.XLOOKUP($B419,Event_and_Consequence!$CL:$CL,Event_and_Consequence!AE:AE,"",0,1),""))</f>
        <v/>
      </c>
      <c r="U419" s="179" t="str">
        <f>IF($C419="","",IF(_xlfn.XLOOKUP($B419,Event_and_Consequence!$CL:$CL,Event_and_Consequence!AF:AF,"",0,1)&lt;&gt;"",_xlfn.XLOOKUP($B419,Event_and_Consequence!$CL:$CL,Event_and_Consequence!AF:AF,"",0,1),""))</f>
        <v/>
      </c>
      <c r="V419" s="184"/>
      <c r="W419" s="184"/>
      <c r="X419" s="179" t="str">
        <f>IF($C419="","",IF(_xlfn.XLOOKUP($B419,Event_and_Consequence!$CL:$CL,Event_and_Consequence!AG:AG,"",0,1)&lt;&gt;"",_xlfn.XLOOKUP($B419,Event_and_Consequence!$CL:$CL,Event_and_Consequence!AG:AG,"",0,1),""))</f>
        <v/>
      </c>
      <c r="Y419" s="179" t="str">
        <f>IF($C419="","",IF(_xlfn.XLOOKUP($B419,Event_and_Consequence!$CL:$CL,Event_and_Consequence!AH:AH,"",0,1)&lt;&gt;"",_xlfn.XLOOKUP($B419,Event_and_Consequence!$CL:$CL,Event_and_Consequence!AH:AH,"",0,1),""))</f>
        <v/>
      </c>
      <c r="Z419" s="179" t="str">
        <f>IF($C419="","",IF(_xlfn.XLOOKUP($B419,Event_and_Consequence!$CL:$CL,Event_and_Consequence!AI:AI,"",0,1)&lt;&gt;"",_xlfn.XLOOKUP($B419,Event_and_Consequence!$CL:$CL,Event_and_Consequence!AI:AI,"",0,1),""))</f>
        <v/>
      </c>
      <c r="AA419" s="179" t="str">
        <f>IF($C419="","",IF(_xlfn.XLOOKUP($B419,Event_and_Consequence!$CL:$CL,Event_and_Consequence!AJ:AJ,"",0,1)&lt;&gt;"",_xlfn.XLOOKUP($B419,Event_and_Consequence!$CL:$CL,Event_and_Consequence!AJ:AJ,"",0,1),""))</f>
        <v/>
      </c>
      <c r="AB419" s="184"/>
    </row>
    <row r="420" spans="1:28" s="176" customFormat="1" ht="12" x14ac:dyDescent="0.25">
      <c r="A420" s="188"/>
      <c r="B420" s="188">
        <v>418</v>
      </c>
      <c r="C420" s="178" t="str">
        <f>_xlfn.XLOOKUP($B420,Event_and_Consequence!$CL:$CL,Event_and_Consequence!B:B,"",0,1)</f>
        <v/>
      </c>
      <c r="D420" s="179" t="str">
        <f>IF($C420="","",_xlfn.XLOOKUP(C420,Facility_Information!B:B,Facility_Information!O:O,,0,1))</f>
        <v/>
      </c>
      <c r="E420" s="180" t="str">
        <f>IF($C420="","",_xlfn.XLOOKUP($B420,Event_and_Consequence!$CL:$CL,Event_and_Consequence!G:G,"",0,1))</f>
        <v/>
      </c>
      <c r="F420" s="181" t="str">
        <f>IF($C420="","",_xlfn.XLOOKUP($B420,Event_and_Consequence!$CL:$CL,Event_and_Consequence!H:H,"",0,1))</f>
        <v/>
      </c>
      <c r="G420" s="184"/>
      <c r="H420" s="184"/>
      <c r="I420" s="184"/>
      <c r="J420" s="179" t="str">
        <f>IF($C420="","",_xlfn.XLOOKUP($B420,Event_and_Consequence!$CL:$CL,Event_and_Consequence!I:I,"",0,1))</f>
        <v/>
      </c>
      <c r="K420" s="184"/>
      <c r="L420" s="179" t="str">
        <f>IF($C420="","",IF(_xlfn.XLOOKUP($B420,Event_and_Consequence!$CL:$CL,Event_and_Consequence!Y:Y,"",0,1)&lt;&gt;"",_xlfn.XLOOKUP($B420,Event_and_Consequence!$CL:$CL,Event_and_Consequence!Y:Y,"",0,1),""))</f>
        <v/>
      </c>
      <c r="M420" s="179" t="str">
        <f>IF($C420="","",IF(_xlfn.XLOOKUP($B420,Event_and_Consequence!$CL:$CL,Event_and_Consequence!Z:Z,"",0,1)&lt;&gt;"",_xlfn.XLOOKUP($B420,Event_and_Consequence!$CL:$CL,Event_and_Consequence!Z:Z,"",0,1),""))</f>
        <v/>
      </c>
      <c r="N420" s="179" t="str">
        <f>IF($C420="","",IF(_xlfn.XLOOKUP($B420,Event_and_Consequence!$CL:$CL,Event_and_Consequence!AA:AA,"",0,1)&lt;&gt;"",_xlfn.XLOOKUP($B420,Event_and_Consequence!$CL:$CL,Event_and_Consequence!AA:AA,"",0,1),""))</f>
        <v/>
      </c>
      <c r="O420" s="179" t="str">
        <f>IF($C420="","",IF(_xlfn.XLOOKUP($B420,Event_and_Consequence!$CL:$CL,Event_and_Consequence!AB:AB,"",0,1)&lt;&gt;"",_xlfn.XLOOKUP($B420,Event_and_Consequence!$CL:$CL,Event_and_Consequence!AB:AB,"",0,1),""))</f>
        <v/>
      </c>
      <c r="P420" s="184"/>
      <c r="Q420" s="184"/>
      <c r="R420" s="179" t="str">
        <f>IF($C420="","",IF(_xlfn.XLOOKUP($B420,Event_and_Consequence!$CL:$CL,Event_and_Consequence!AC:AC,"",0,1)&lt;&gt;"",_xlfn.XLOOKUP($B420,Event_and_Consequence!$CL:$CL,Event_and_Consequence!AC:AC,"",0,1),""))</f>
        <v/>
      </c>
      <c r="S420" s="179" t="str">
        <f>IF($C420="","",IF(_xlfn.XLOOKUP($B420,Event_and_Consequence!$CL:$CL,Event_and_Consequence!AD:AD,"",0,1)&lt;&gt;"",_xlfn.XLOOKUP($B420,Event_and_Consequence!$CL:$CL,Event_and_Consequence!AD:AD,"",0,1),""))</f>
        <v/>
      </c>
      <c r="T420" s="179" t="str">
        <f>IF($C420="","",IF(_xlfn.XLOOKUP($B420,Event_and_Consequence!$CL:$CL,Event_and_Consequence!AE:AE,"",0,1)&lt;&gt;"",_xlfn.XLOOKUP($B420,Event_and_Consequence!$CL:$CL,Event_and_Consequence!AE:AE,"",0,1),""))</f>
        <v/>
      </c>
      <c r="U420" s="179" t="str">
        <f>IF($C420="","",IF(_xlfn.XLOOKUP($B420,Event_and_Consequence!$CL:$CL,Event_and_Consequence!AF:AF,"",0,1)&lt;&gt;"",_xlfn.XLOOKUP($B420,Event_and_Consequence!$CL:$CL,Event_and_Consequence!AF:AF,"",0,1),""))</f>
        <v/>
      </c>
      <c r="V420" s="184"/>
      <c r="W420" s="184"/>
      <c r="X420" s="179" t="str">
        <f>IF($C420="","",IF(_xlfn.XLOOKUP($B420,Event_and_Consequence!$CL:$CL,Event_and_Consequence!AG:AG,"",0,1)&lt;&gt;"",_xlfn.XLOOKUP($B420,Event_and_Consequence!$CL:$CL,Event_and_Consequence!AG:AG,"",0,1),""))</f>
        <v/>
      </c>
      <c r="Y420" s="179" t="str">
        <f>IF($C420="","",IF(_xlfn.XLOOKUP($B420,Event_and_Consequence!$CL:$CL,Event_and_Consequence!AH:AH,"",0,1)&lt;&gt;"",_xlfn.XLOOKUP($B420,Event_and_Consequence!$CL:$CL,Event_and_Consequence!AH:AH,"",0,1),""))</f>
        <v/>
      </c>
      <c r="Z420" s="179" t="str">
        <f>IF($C420="","",IF(_xlfn.XLOOKUP($B420,Event_and_Consequence!$CL:$CL,Event_and_Consequence!AI:AI,"",0,1)&lt;&gt;"",_xlfn.XLOOKUP($B420,Event_and_Consequence!$CL:$CL,Event_and_Consequence!AI:AI,"",0,1),""))</f>
        <v/>
      </c>
      <c r="AA420" s="179" t="str">
        <f>IF($C420="","",IF(_xlfn.XLOOKUP($B420,Event_and_Consequence!$CL:$CL,Event_and_Consequence!AJ:AJ,"",0,1)&lt;&gt;"",_xlfn.XLOOKUP($B420,Event_and_Consequence!$CL:$CL,Event_and_Consequence!AJ:AJ,"",0,1),""))</f>
        <v/>
      </c>
      <c r="AB420" s="184"/>
    </row>
    <row r="421" spans="1:28" s="176" customFormat="1" ht="12" x14ac:dyDescent="0.25">
      <c r="A421" s="188"/>
      <c r="B421" s="188">
        <v>419</v>
      </c>
      <c r="C421" s="178" t="str">
        <f>_xlfn.XLOOKUP($B421,Event_and_Consequence!$CL:$CL,Event_and_Consequence!B:B,"",0,1)</f>
        <v/>
      </c>
      <c r="D421" s="179" t="str">
        <f>IF($C421="","",_xlfn.XLOOKUP(C421,Facility_Information!B:B,Facility_Information!O:O,,0,1))</f>
        <v/>
      </c>
      <c r="E421" s="180" t="str">
        <f>IF($C421="","",_xlfn.XLOOKUP($B421,Event_and_Consequence!$CL:$CL,Event_and_Consequence!G:G,"",0,1))</f>
        <v/>
      </c>
      <c r="F421" s="181" t="str">
        <f>IF($C421="","",_xlfn.XLOOKUP($B421,Event_and_Consequence!$CL:$CL,Event_and_Consequence!H:H,"",0,1))</f>
        <v/>
      </c>
      <c r="G421" s="184"/>
      <c r="H421" s="184"/>
      <c r="I421" s="184"/>
      <c r="J421" s="179" t="str">
        <f>IF($C421="","",_xlfn.XLOOKUP($B421,Event_and_Consequence!$CL:$CL,Event_and_Consequence!I:I,"",0,1))</f>
        <v/>
      </c>
      <c r="K421" s="184"/>
      <c r="L421" s="179" t="str">
        <f>IF($C421="","",IF(_xlfn.XLOOKUP($B421,Event_and_Consequence!$CL:$CL,Event_and_Consequence!Y:Y,"",0,1)&lt;&gt;"",_xlfn.XLOOKUP($B421,Event_and_Consequence!$CL:$CL,Event_and_Consequence!Y:Y,"",0,1),""))</f>
        <v/>
      </c>
      <c r="M421" s="179" t="str">
        <f>IF($C421="","",IF(_xlfn.XLOOKUP($B421,Event_and_Consequence!$CL:$CL,Event_and_Consequence!Z:Z,"",0,1)&lt;&gt;"",_xlfn.XLOOKUP($B421,Event_and_Consequence!$CL:$CL,Event_and_Consequence!Z:Z,"",0,1),""))</f>
        <v/>
      </c>
      <c r="N421" s="179" t="str">
        <f>IF($C421="","",IF(_xlfn.XLOOKUP($B421,Event_and_Consequence!$CL:$CL,Event_and_Consequence!AA:AA,"",0,1)&lt;&gt;"",_xlfn.XLOOKUP($B421,Event_and_Consequence!$CL:$CL,Event_and_Consequence!AA:AA,"",0,1),""))</f>
        <v/>
      </c>
      <c r="O421" s="179" t="str">
        <f>IF($C421="","",IF(_xlfn.XLOOKUP($B421,Event_and_Consequence!$CL:$CL,Event_and_Consequence!AB:AB,"",0,1)&lt;&gt;"",_xlfn.XLOOKUP($B421,Event_and_Consequence!$CL:$CL,Event_and_Consequence!AB:AB,"",0,1),""))</f>
        <v/>
      </c>
      <c r="P421" s="184"/>
      <c r="Q421" s="184"/>
      <c r="R421" s="179" t="str">
        <f>IF($C421="","",IF(_xlfn.XLOOKUP($B421,Event_and_Consequence!$CL:$CL,Event_and_Consequence!AC:AC,"",0,1)&lt;&gt;"",_xlfn.XLOOKUP($B421,Event_and_Consequence!$CL:$CL,Event_and_Consequence!AC:AC,"",0,1),""))</f>
        <v/>
      </c>
      <c r="S421" s="179" t="str">
        <f>IF($C421="","",IF(_xlfn.XLOOKUP($B421,Event_and_Consequence!$CL:$CL,Event_and_Consequence!AD:AD,"",0,1)&lt;&gt;"",_xlfn.XLOOKUP($B421,Event_and_Consequence!$CL:$CL,Event_and_Consequence!AD:AD,"",0,1),""))</f>
        <v/>
      </c>
      <c r="T421" s="179" t="str">
        <f>IF($C421="","",IF(_xlfn.XLOOKUP($B421,Event_and_Consequence!$CL:$CL,Event_and_Consequence!AE:AE,"",0,1)&lt;&gt;"",_xlfn.XLOOKUP($B421,Event_and_Consequence!$CL:$CL,Event_and_Consequence!AE:AE,"",0,1),""))</f>
        <v/>
      </c>
      <c r="U421" s="179" t="str">
        <f>IF($C421="","",IF(_xlfn.XLOOKUP($B421,Event_and_Consequence!$CL:$CL,Event_and_Consequence!AF:AF,"",0,1)&lt;&gt;"",_xlfn.XLOOKUP($B421,Event_and_Consequence!$CL:$CL,Event_and_Consequence!AF:AF,"",0,1),""))</f>
        <v/>
      </c>
      <c r="V421" s="184"/>
      <c r="W421" s="184"/>
      <c r="X421" s="179" t="str">
        <f>IF($C421="","",IF(_xlfn.XLOOKUP($B421,Event_and_Consequence!$CL:$CL,Event_and_Consequence!AG:AG,"",0,1)&lt;&gt;"",_xlfn.XLOOKUP($B421,Event_and_Consequence!$CL:$CL,Event_and_Consequence!AG:AG,"",0,1),""))</f>
        <v/>
      </c>
      <c r="Y421" s="179" t="str">
        <f>IF($C421="","",IF(_xlfn.XLOOKUP($B421,Event_and_Consequence!$CL:$CL,Event_and_Consequence!AH:AH,"",0,1)&lt;&gt;"",_xlfn.XLOOKUP($B421,Event_and_Consequence!$CL:$CL,Event_and_Consequence!AH:AH,"",0,1),""))</f>
        <v/>
      </c>
      <c r="Z421" s="179" t="str">
        <f>IF($C421="","",IF(_xlfn.XLOOKUP($B421,Event_and_Consequence!$CL:$CL,Event_and_Consequence!AI:AI,"",0,1)&lt;&gt;"",_xlfn.XLOOKUP($B421,Event_and_Consequence!$CL:$CL,Event_and_Consequence!AI:AI,"",0,1),""))</f>
        <v/>
      </c>
      <c r="AA421" s="179" t="str">
        <f>IF($C421="","",IF(_xlfn.XLOOKUP($B421,Event_and_Consequence!$CL:$CL,Event_and_Consequence!AJ:AJ,"",0,1)&lt;&gt;"",_xlfn.XLOOKUP($B421,Event_and_Consequence!$CL:$CL,Event_and_Consequence!AJ:AJ,"",0,1),""))</f>
        <v/>
      </c>
      <c r="AB421" s="184"/>
    </row>
    <row r="422" spans="1:28" s="176" customFormat="1" ht="12" x14ac:dyDescent="0.25">
      <c r="A422" s="188"/>
      <c r="B422" s="188">
        <v>420</v>
      </c>
      <c r="C422" s="178" t="str">
        <f>_xlfn.XLOOKUP($B422,Event_and_Consequence!$CL:$CL,Event_and_Consequence!B:B,"",0,1)</f>
        <v/>
      </c>
      <c r="D422" s="179" t="str">
        <f>IF($C422="","",_xlfn.XLOOKUP(C422,Facility_Information!B:B,Facility_Information!O:O,,0,1))</f>
        <v/>
      </c>
      <c r="E422" s="180" t="str">
        <f>IF($C422="","",_xlfn.XLOOKUP($B422,Event_and_Consequence!$CL:$CL,Event_and_Consequence!G:G,"",0,1))</f>
        <v/>
      </c>
      <c r="F422" s="181" t="str">
        <f>IF($C422="","",_xlfn.XLOOKUP($B422,Event_and_Consequence!$CL:$CL,Event_and_Consequence!H:H,"",0,1))</f>
        <v/>
      </c>
      <c r="G422" s="184"/>
      <c r="H422" s="184"/>
      <c r="I422" s="184"/>
      <c r="J422" s="179" t="str">
        <f>IF($C422="","",_xlfn.XLOOKUP($B422,Event_and_Consequence!$CL:$CL,Event_and_Consequence!I:I,"",0,1))</f>
        <v/>
      </c>
      <c r="K422" s="184"/>
      <c r="L422" s="179" t="str">
        <f>IF($C422="","",IF(_xlfn.XLOOKUP($B422,Event_and_Consequence!$CL:$CL,Event_and_Consequence!Y:Y,"",0,1)&lt;&gt;"",_xlfn.XLOOKUP($B422,Event_and_Consequence!$CL:$CL,Event_and_Consequence!Y:Y,"",0,1),""))</f>
        <v/>
      </c>
      <c r="M422" s="179" t="str">
        <f>IF($C422="","",IF(_xlfn.XLOOKUP($B422,Event_and_Consequence!$CL:$CL,Event_and_Consequence!Z:Z,"",0,1)&lt;&gt;"",_xlfn.XLOOKUP($B422,Event_and_Consequence!$CL:$CL,Event_and_Consequence!Z:Z,"",0,1),""))</f>
        <v/>
      </c>
      <c r="N422" s="179" t="str">
        <f>IF($C422="","",IF(_xlfn.XLOOKUP($B422,Event_and_Consequence!$CL:$CL,Event_and_Consequence!AA:AA,"",0,1)&lt;&gt;"",_xlfn.XLOOKUP($B422,Event_and_Consequence!$CL:$CL,Event_and_Consequence!AA:AA,"",0,1),""))</f>
        <v/>
      </c>
      <c r="O422" s="179" t="str">
        <f>IF($C422="","",IF(_xlfn.XLOOKUP($B422,Event_and_Consequence!$CL:$CL,Event_and_Consequence!AB:AB,"",0,1)&lt;&gt;"",_xlfn.XLOOKUP($B422,Event_and_Consequence!$CL:$CL,Event_and_Consequence!AB:AB,"",0,1),""))</f>
        <v/>
      </c>
      <c r="P422" s="184"/>
      <c r="Q422" s="184"/>
      <c r="R422" s="179" t="str">
        <f>IF($C422="","",IF(_xlfn.XLOOKUP($B422,Event_and_Consequence!$CL:$CL,Event_and_Consequence!AC:AC,"",0,1)&lt;&gt;"",_xlfn.XLOOKUP($B422,Event_and_Consequence!$CL:$CL,Event_and_Consequence!AC:AC,"",0,1),""))</f>
        <v/>
      </c>
      <c r="S422" s="179" t="str">
        <f>IF($C422="","",IF(_xlfn.XLOOKUP($B422,Event_and_Consequence!$CL:$CL,Event_and_Consequence!AD:AD,"",0,1)&lt;&gt;"",_xlfn.XLOOKUP($B422,Event_and_Consequence!$CL:$CL,Event_and_Consequence!AD:AD,"",0,1),""))</f>
        <v/>
      </c>
      <c r="T422" s="179" t="str">
        <f>IF($C422="","",IF(_xlfn.XLOOKUP($B422,Event_and_Consequence!$CL:$CL,Event_and_Consequence!AE:AE,"",0,1)&lt;&gt;"",_xlfn.XLOOKUP($B422,Event_and_Consequence!$CL:$CL,Event_and_Consequence!AE:AE,"",0,1),""))</f>
        <v/>
      </c>
      <c r="U422" s="179" t="str">
        <f>IF($C422="","",IF(_xlfn.XLOOKUP($B422,Event_and_Consequence!$CL:$CL,Event_and_Consequence!AF:AF,"",0,1)&lt;&gt;"",_xlfn.XLOOKUP($B422,Event_and_Consequence!$CL:$CL,Event_and_Consequence!AF:AF,"",0,1),""))</f>
        <v/>
      </c>
      <c r="V422" s="184"/>
      <c r="W422" s="184"/>
      <c r="X422" s="179" t="str">
        <f>IF($C422="","",IF(_xlfn.XLOOKUP($B422,Event_and_Consequence!$CL:$CL,Event_and_Consequence!AG:AG,"",0,1)&lt;&gt;"",_xlfn.XLOOKUP($B422,Event_and_Consequence!$CL:$CL,Event_and_Consequence!AG:AG,"",0,1),""))</f>
        <v/>
      </c>
      <c r="Y422" s="179" t="str">
        <f>IF($C422="","",IF(_xlfn.XLOOKUP($B422,Event_and_Consequence!$CL:$CL,Event_and_Consequence!AH:AH,"",0,1)&lt;&gt;"",_xlfn.XLOOKUP($B422,Event_and_Consequence!$CL:$CL,Event_and_Consequence!AH:AH,"",0,1),""))</f>
        <v/>
      </c>
      <c r="Z422" s="179" t="str">
        <f>IF($C422="","",IF(_xlfn.XLOOKUP($B422,Event_and_Consequence!$CL:$CL,Event_and_Consequence!AI:AI,"",0,1)&lt;&gt;"",_xlfn.XLOOKUP($B422,Event_and_Consequence!$CL:$CL,Event_and_Consequence!AI:AI,"",0,1),""))</f>
        <v/>
      </c>
      <c r="AA422" s="179" t="str">
        <f>IF($C422="","",IF(_xlfn.XLOOKUP($B422,Event_and_Consequence!$CL:$CL,Event_and_Consequence!AJ:AJ,"",0,1)&lt;&gt;"",_xlfn.XLOOKUP($B422,Event_and_Consequence!$CL:$CL,Event_and_Consequence!AJ:AJ,"",0,1),""))</f>
        <v/>
      </c>
      <c r="AB422" s="184"/>
    </row>
    <row r="423" spans="1:28" s="176" customFormat="1" ht="12" x14ac:dyDescent="0.25">
      <c r="A423" s="188"/>
      <c r="B423" s="188">
        <v>421</v>
      </c>
      <c r="C423" s="178" t="str">
        <f>_xlfn.XLOOKUP($B423,Event_and_Consequence!$CL:$CL,Event_and_Consequence!B:B,"",0,1)</f>
        <v/>
      </c>
      <c r="D423" s="179" t="str">
        <f>IF($C423="","",_xlfn.XLOOKUP(C423,Facility_Information!B:B,Facility_Information!O:O,,0,1))</f>
        <v/>
      </c>
      <c r="E423" s="180" t="str">
        <f>IF($C423="","",_xlfn.XLOOKUP($B423,Event_and_Consequence!$CL:$CL,Event_and_Consequence!G:G,"",0,1))</f>
        <v/>
      </c>
      <c r="F423" s="181" t="str">
        <f>IF($C423="","",_xlfn.XLOOKUP($B423,Event_and_Consequence!$CL:$CL,Event_and_Consequence!H:H,"",0,1))</f>
        <v/>
      </c>
      <c r="G423" s="184"/>
      <c r="H423" s="184"/>
      <c r="I423" s="184"/>
      <c r="J423" s="179" t="str">
        <f>IF($C423="","",_xlfn.XLOOKUP($B423,Event_and_Consequence!$CL:$CL,Event_and_Consequence!I:I,"",0,1))</f>
        <v/>
      </c>
      <c r="K423" s="184"/>
      <c r="L423" s="179" t="str">
        <f>IF($C423="","",IF(_xlfn.XLOOKUP($B423,Event_and_Consequence!$CL:$CL,Event_and_Consequence!Y:Y,"",0,1)&lt;&gt;"",_xlfn.XLOOKUP($B423,Event_and_Consequence!$CL:$CL,Event_and_Consequence!Y:Y,"",0,1),""))</f>
        <v/>
      </c>
      <c r="M423" s="179" t="str">
        <f>IF($C423="","",IF(_xlfn.XLOOKUP($B423,Event_and_Consequence!$CL:$CL,Event_and_Consequence!Z:Z,"",0,1)&lt;&gt;"",_xlfn.XLOOKUP($B423,Event_and_Consequence!$CL:$CL,Event_and_Consequence!Z:Z,"",0,1),""))</f>
        <v/>
      </c>
      <c r="N423" s="179" t="str">
        <f>IF($C423="","",IF(_xlfn.XLOOKUP($B423,Event_and_Consequence!$CL:$CL,Event_and_Consequence!AA:AA,"",0,1)&lt;&gt;"",_xlfn.XLOOKUP($B423,Event_and_Consequence!$CL:$CL,Event_and_Consequence!AA:AA,"",0,1),""))</f>
        <v/>
      </c>
      <c r="O423" s="179" t="str">
        <f>IF($C423="","",IF(_xlfn.XLOOKUP($B423,Event_and_Consequence!$CL:$CL,Event_and_Consequence!AB:AB,"",0,1)&lt;&gt;"",_xlfn.XLOOKUP($B423,Event_and_Consequence!$CL:$CL,Event_and_Consequence!AB:AB,"",0,1),""))</f>
        <v/>
      </c>
      <c r="P423" s="184"/>
      <c r="Q423" s="184"/>
      <c r="R423" s="179" t="str">
        <f>IF($C423="","",IF(_xlfn.XLOOKUP($B423,Event_and_Consequence!$CL:$CL,Event_and_Consequence!AC:AC,"",0,1)&lt;&gt;"",_xlfn.XLOOKUP($B423,Event_and_Consequence!$CL:$CL,Event_and_Consequence!AC:AC,"",0,1),""))</f>
        <v/>
      </c>
      <c r="S423" s="179" t="str">
        <f>IF($C423="","",IF(_xlfn.XLOOKUP($B423,Event_and_Consequence!$CL:$CL,Event_and_Consequence!AD:AD,"",0,1)&lt;&gt;"",_xlfn.XLOOKUP($B423,Event_and_Consequence!$CL:$CL,Event_and_Consequence!AD:AD,"",0,1),""))</f>
        <v/>
      </c>
      <c r="T423" s="179" t="str">
        <f>IF($C423="","",IF(_xlfn.XLOOKUP($B423,Event_and_Consequence!$CL:$CL,Event_and_Consequence!AE:AE,"",0,1)&lt;&gt;"",_xlfn.XLOOKUP($B423,Event_and_Consequence!$CL:$CL,Event_and_Consequence!AE:AE,"",0,1),""))</f>
        <v/>
      </c>
      <c r="U423" s="179" t="str">
        <f>IF($C423="","",IF(_xlfn.XLOOKUP($B423,Event_and_Consequence!$CL:$CL,Event_and_Consequence!AF:AF,"",0,1)&lt;&gt;"",_xlfn.XLOOKUP($B423,Event_and_Consequence!$CL:$CL,Event_and_Consequence!AF:AF,"",0,1),""))</f>
        <v/>
      </c>
      <c r="V423" s="184"/>
      <c r="W423" s="184"/>
      <c r="X423" s="179" t="str">
        <f>IF($C423="","",IF(_xlfn.XLOOKUP($B423,Event_and_Consequence!$CL:$CL,Event_and_Consequence!AG:AG,"",0,1)&lt;&gt;"",_xlfn.XLOOKUP($B423,Event_and_Consequence!$CL:$CL,Event_and_Consequence!AG:AG,"",0,1),""))</f>
        <v/>
      </c>
      <c r="Y423" s="179" t="str">
        <f>IF($C423="","",IF(_xlfn.XLOOKUP($B423,Event_and_Consequence!$CL:$CL,Event_and_Consequence!AH:AH,"",0,1)&lt;&gt;"",_xlfn.XLOOKUP($B423,Event_and_Consequence!$CL:$CL,Event_and_Consequence!AH:AH,"",0,1),""))</f>
        <v/>
      </c>
      <c r="Z423" s="179" t="str">
        <f>IF($C423="","",IF(_xlfn.XLOOKUP($B423,Event_and_Consequence!$CL:$CL,Event_and_Consequence!AI:AI,"",0,1)&lt;&gt;"",_xlfn.XLOOKUP($B423,Event_and_Consequence!$CL:$CL,Event_and_Consequence!AI:AI,"",0,1),""))</f>
        <v/>
      </c>
      <c r="AA423" s="179" t="str">
        <f>IF($C423="","",IF(_xlfn.XLOOKUP($B423,Event_and_Consequence!$CL:$CL,Event_and_Consequence!AJ:AJ,"",0,1)&lt;&gt;"",_xlfn.XLOOKUP($B423,Event_and_Consequence!$CL:$CL,Event_and_Consequence!AJ:AJ,"",0,1),""))</f>
        <v/>
      </c>
      <c r="AB423" s="184"/>
    </row>
    <row r="424" spans="1:28" s="176" customFormat="1" ht="12" x14ac:dyDescent="0.25">
      <c r="A424" s="188"/>
      <c r="B424" s="188">
        <v>422</v>
      </c>
      <c r="C424" s="178" t="str">
        <f>_xlfn.XLOOKUP($B424,Event_and_Consequence!$CL:$CL,Event_and_Consequence!B:B,"",0,1)</f>
        <v/>
      </c>
      <c r="D424" s="179" t="str">
        <f>IF($C424="","",_xlfn.XLOOKUP(C424,Facility_Information!B:B,Facility_Information!O:O,,0,1))</f>
        <v/>
      </c>
      <c r="E424" s="180" t="str">
        <f>IF($C424="","",_xlfn.XLOOKUP($B424,Event_and_Consequence!$CL:$CL,Event_and_Consequence!G:G,"",0,1))</f>
        <v/>
      </c>
      <c r="F424" s="181" t="str">
        <f>IF($C424="","",_xlfn.XLOOKUP($B424,Event_and_Consequence!$CL:$CL,Event_and_Consequence!H:H,"",0,1))</f>
        <v/>
      </c>
      <c r="G424" s="184"/>
      <c r="H424" s="184"/>
      <c r="I424" s="184"/>
      <c r="J424" s="179" t="str">
        <f>IF($C424="","",_xlfn.XLOOKUP($B424,Event_and_Consequence!$CL:$CL,Event_and_Consequence!I:I,"",0,1))</f>
        <v/>
      </c>
      <c r="K424" s="184"/>
      <c r="L424" s="179" t="str">
        <f>IF($C424="","",IF(_xlfn.XLOOKUP($B424,Event_and_Consequence!$CL:$CL,Event_and_Consequence!Y:Y,"",0,1)&lt;&gt;"",_xlfn.XLOOKUP($B424,Event_and_Consequence!$CL:$CL,Event_and_Consequence!Y:Y,"",0,1),""))</f>
        <v/>
      </c>
      <c r="M424" s="179" t="str">
        <f>IF($C424="","",IF(_xlfn.XLOOKUP($B424,Event_and_Consequence!$CL:$CL,Event_and_Consequence!Z:Z,"",0,1)&lt;&gt;"",_xlfn.XLOOKUP($B424,Event_and_Consequence!$CL:$CL,Event_and_Consequence!Z:Z,"",0,1),""))</f>
        <v/>
      </c>
      <c r="N424" s="179" t="str">
        <f>IF($C424="","",IF(_xlfn.XLOOKUP($B424,Event_and_Consequence!$CL:$CL,Event_and_Consequence!AA:AA,"",0,1)&lt;&gt;"",_xlfn.XLOOKUP($B424,Event_and_Consequence!$CL:$CL,Event_and_Consequence!AA:AA,"",0,1),""))</f>
        <v/>
      </c>
      <c r="O424" s="179" t="str">
        <f>IF($C424="","",IF(_xlfn.XLOOKUP($B424,Event_and_Consequence!$CL:$CL,Event_and_Consequence!AB:AB,"",0,1)&lt;&gt;"",_xlfn.XLOOKUP($B424,Event_and_Consequence!$CL:$CL,Event_and_Consequence!AB:AB,"",0,1),""))</f>
        <v/>
      </c>
      <c r="P424" s="184"/>
      <c r="Q424" s="184"/>
      <c r="R424" s="179" t="str">
        <f>IF($C424="","",IF(_xlfn.XLOOKUP($B424,Event_and_Consequence!$CL:$CL,Event_and_Consequence!AC:AC,"",0,1)&lt;&gt;"",_xlfn.XLOOKUP($B424,Event_and_Consequence!$CL:$CL,Event_and_Consequence!AC:AC,"",0,1),""))</f>
        <v/>
      </c>
      <c r="S424" s="179" t="str">
        <f>IF($C424="","",IF(_xlfn.XLOOKUP($B424,Event_and_Consequence!$CL:$CL,Event_and_Consequence!AD:AD,"",0,1)&lt;&gt;"",_xlfn.XLOOKUP($B424,Event_and_Consequence!$CL:$CL,Event_and_Consequence!AD:AD,"",0,1),""))</f>
        <v/>
      </c>
      <c r="T424" s="179" t="str">
        <f>IF($C424="","",IF(_xlfn.XLOOKUP($B424,Event_and_Consequence!$CL:$CL,Event_and_Consequence!AE:AE,"",0,1)&lt;&gt;"",_xlfn.XLOOKUP($B424,Event_and_Consequence!$CL:$CL,Event_and_Consequence!AE:AE,"",0,1),""))</f>
        <v/>
      </c>
      <c r="U424" s="179" t="str">
        <f>IF($C424="","",IF(_xlfn.XLOOKUP($B424,Event_and_Consequence!$CL:$CL,Event_and_Consequence!AF:AF,"",0,1)&lt;&gt;"",_xlfn.XLOOKUP($B424,Event_and_Consequence!$CL:$CL,Event_and_Consequence!AF:AF,"",0,1),""))</f>
        <v/>
      </c>
      <c r="V424" s="184"/>
      <c r="W424" s="184"/>
      <c r="X424" s="179" t="str">
        <f>IF($C424="","",IF(_xlfn.XLOOKUP($B424,Event_and_Consequence!$CL:$CL,Event_and_Consequence!AG:AG,"",0,1)&lt;&gt;"",_xlfn.XLOOKUP($B424,Event_and_Consequence!$CL:$CL,Event_and_Consequence!AG:AG,"",0,1),""))</f>
        <v/>
      </c>
      <c r="Y424" s="179" t="str">
        <f>IF($C424="","",IF(_xlfn.XLOOKUP($B424,Event_and_Consequence!$CL:$CL,Event_and_Consequence!AH:AH,"",0,1)&lt;&gt;"",_xlfn.XLOOKUP($B424,Event_and_Consequence!$CL:$CL,Event_and_Consequence!AH:AH,"",0,1),""))</f>
        <v/>
      </c>
      <c r="Z424" s="179" t="str">
        <f>IF($C424="","",IF(_xlfn.XLOOKUP($B424,Event_and_Consequence!$CL:$CL,Event_and_Consequence!AI:AI,"",0,1)&lt;&gt;"",_xlfn.XLOOKUP($B424,Event_and_Consequence!$CL:$CL,Event_and_Consequence!AI:AI,"",0,1),""))</f>
        <v/>
      </c>
      <c r="AA424" s="179" t="str">
        <f>IF($C424="","",IF(_xlfn.XLOOKUP($B424,Event_and_Consequence!$CL:$CL,Event_and_Consequence!AJ:AJ,"",0,1)&lt;&gt;"",_xlfn.XLOOKUP($B424,Event_and_Consequence!$CL:$CL,Event_and_Consequence!AJ:AJ,"",0,1),""))</f>
        <v/>
      </c>
      <c r="AB424" s="184"/>
    </row>
    <row r="425" spans="1:28" s="176" customFormat="1" ht="12" x14ac:dyDescent="0.25">
      <c r="A425" s="188"/>
      <c r="B425" s="188">
        <v>423</v>
      </c>
      <c r="C425" s="178" t="str">
        <f>_xlfn.XLOOKUP($B425,Event_and_Consequence!$CL:$CL,Event_and_Consequence!B:B,"",0,1)</f>
        <v/>
      </c>
      <c r="D425" s="179" t="str">
        <f>IF($C425="","",_xlfn.XLOOKUP(C425,Facility_Information!B:B,Facility_Information!O:O,,0,1))</f>
        <v/>
      </c>
      <c r="E425" s="180" t="str">
        <f>IF($C425="","",_xlfn.XLOOKUP($B425,Event_and_Consequence!$CL:$CL,Event_and_Consequence!G:G,"",0,1))</f>
        <v/>
      </c>
      <c r="F425" s="181" t="str">
        <f>IF($C425="","",_xlfn.XLOOKUP($B425,Event_and_Consequence!$CL:$CL,Event_and_Consequence!H:H,"",0,1))</f>
        <v/>
      </c>
      <c r="G425" s="184"/>
      <c r="H425" s="184"/>
      <c r="I425" s="184"/>
      <c r="J425" s="179" t="str">
        <f>IF($C425="","",_xlfn.XLOOKUP($B425,Event_and_Consequence!$CL:$CL,Event_and_Consequence!I:I,"",0,1))</f>
        <v/>
      </c>
      <c r="K425" s="184"/>
      <c r="L425" s="179" t="str">
        <f>IF($C425="","",IF(_xlfn.XLOOKUP($B425,Event_and_Consequence!$CL:$CL,Event_and_Consequence!Y:Y,"",0,1)&lt;&gt;"",_xlfn.XLOOKUP($B425,Event_and_Consequence!$CL:$CL,Event_and_Consequence!Y:Y,"",0,1),""))</f>
        <v/>
      </c>
      <c r="M425" s="179" t="str">
        <f>IF($C425="","",IF(_xlfn.XLOOKUP($B425,Event_and_Consequence!$CL:$CL,Event_and_Consequence!Z:Z,"",0,1)&lt;&gt;"",_xlfn.XLOOKUP($B425,Event_and_Consequence!$CL:$CL,Event_and_Consequence!Z:Z,"",0,1),""))</f>
        <v/>
      </c>
      <c r="N425" s="179" t="str">
        <f>IF($C425="","",IF(_xlfn.XLOOKUP($B425,Event_and_Consequence!$CL:$CL,Event_and_Consequence!AA:AA,"",0,1)&lt;&gt;"",_xlfn.XLOOKUP($B425,Event_and_Consequence!$CL:$CL,Event_and_Consequence!AA:AA,"",0,1),""))</f>
        <v/>
      </c>
      <c r="O425" s="179" t="str">
        <f>IF($C425="","",IF(_xlfn.XLOOKUP($B425,Event_and_Consequence!$CL:$CL,Event_and_Consequence!AB:AB,"",0,1)&lt;&gt;"",_xlfn.XLOOKUP($B425,Event_and_Consequence!$CL:$CL,Event_and_Consequence!AB:AB,"",0,1),""))</f>
        <v/>
      </c>
      <c r="P425" s="184"/>
      <c r="Q425" s="184"/>
      <c r="R425" s="179" t="str">
        <f>IF($C425="","",IF(_xlfn.XLOOKUP($B425,Event_and_Consequence!$CL:$CL,Event_and_Consequence!AC:AC,"",0,1)&lt;&gt;"",_xlfn.XLOOKUP($B425,Event_and_Consequence!$CL:$CL,Event_and_Consequence!AC:AC,"",0,1),""))</f>
        <v/>
      </c>
      <c r="S425" s="179" t="str">
        <f>IF($C425="","",IF(_xlfn.XLOOKUP($B425,Event_and_Consequence!$CL:$CL,Event_and_Consequence!AD:AD,"",0,1)&lt;&gt;"",_xlfn.XLOOKUP($B425,Event_and_Consequence!$CL:$CL,Event_and_Consequence!AD:AD,"",0,1),""))</f>
        <v/>
      </c>
      <c r="T425" s="179" t="str">
        <f>IF($C425="","",IF(_xlfn.XLOOKUP($B425,Event_and_Consequence!$CL:$CL,Event_and_Consequence!AE:AE,"",0,1)&lt;&gt;"",_xlfn.XLOOKUP($B425,Event_and_Consequence!$CL:$CL,Event_and_Consequence!AE:AE,"",0,1),""))</f>
        <v/>
      </c>
      <c r="U425" s="179" t="str">
        <f>IF($C425="","",IF(_xlfn.XLOOKUP($B425,Event_and_Consequence!$CL:$CL,Event_and_Consequence!AF:AF,"",0,1)&lt;&gt;"",_xlfn.XLOOKUP($B425,Event_and_Consequence!$CL:$CL,Event_and_Consequence!AF:AF,"",0,1),""))</f>
        <v/>
      </c>
      <c r="V425" s="184"/>
      <c r="W425" s="184"/>
      <c r="X425" s="179" t="str">
        <f>IF($C425="","",IF(_xlfn.XLOOKUP($B425,Event_and_Consequence!$CL:$CL,Event_and_Consequence!AG:AG,"",0,1)&lt;&gt;"",_xlfn.XLOOKUP($B425,Event_and_Consequence!$CL:$CL,Event_and_Consequence!AG:AG,"",0,1),""))</f>
        <v/>
      </c>
      <c r="Y425" s="179" t="str">
        <f>IF($C425="","",IF(_xlfn.XLOOKUP($B425,Event_and_Consequence!$CL:$CL,Event_and_Consequence!AH:AH,"",0,1)&lt;&gt;"",_xlfn.XLOOKUP($B425,Event_and_Consequence!$CL:$CL,Event_and_Consequence!AH:AH,"",0,1),""))</f>
        <v/>
      </c>
      <c r="Z425" s="179" t="str">
        <f>IF($C425="","",IF(_xlfn.XLOOKUP($B425,Event_and_Consequence!$CL:$CL,Event_and_Consequence!AI:AI,"",0,1)&lt;&gt;"",_xlfn.XLOOKUP($B425,Event_and_Consequence!$CL:$CL,Event_and_Consequence!AI:AI,"",0,1),""))</f>
        <v/>
      </c>
      <c r="AA425" s="179" t="str">
        <f>IF($C425="","",IF(_xlfn.XLOOKUP($B425,Event_and_Consequence!$CL:$CL,Event_and_Consequence!AJ:AJ,"",0,1)&lt;&gt;"",_xlfn.XLOOKUP($B425,Event_and_Consequence!$CL:$CL,Event_and_Consequence!AJ:AJ,"",0,1),""))</f>
        <v/>
      </c>
      <c r="AB425" s="184"/>
    </row>
    <row r="426" spans="1:28" s="176" customFormat="1" ht="12" x14ac:dyDescent="0.25">
      <c r="A426" s="188"/>
      <c r="B426" s="188">
        <v>424</v>
      </c>
      <c r="C426" s="178" t="str">
        <f>_xlfn.XLOOKUP($B426,Event_and_Consequence!$CL:$CL,Event_and_Consequence!B:B,"",0,1)</f>
        <v/>
      </c>
      <c r="D426" s="179" t="str">
        <f>IF($C426="","",_xlfn.XLOOKUP(C426,Facility_Information!B:B,Facility_Information!O:O,,0,1))</f>
        <v/>
      </c>
      <c r="E426" s="180" t="str">
        <f>IF($C426="","",_xlfn.XLOOKUP($B426,Event_and_Consequence!$CL:$CL,Event_and_Consequence!G:G,"",0,1))</f>
        <v/>
      </c>
      <c r="F426" s="181" t="str">
        <f>IF($C426="","",_xlfn.XLOOKUP($B426,Event_and_Consequence!$CL:$CL,Event_and_Consequence!H:H,"",0,1))</f>
        <v/>
      </c>
      <c r="G426" s="184"/>
      <c r="H426" s="184"/>
      <c r="I426" s="184"/>
      <c r="J426" s="179" t="str">
        <f>IF($C426="","",_xlfn.XLOOKUP($B426,Event_and_Consequence!$CL:$CL,Event_and_Consequence!I:I,"",0,1))</f>
        <v/>
      </c>
      <c r="K426" s="184"/>
      <c r="L426" s="179" t="str">
        <f>IF($C426="","",IF(_xlfn.XLOOKUP($B426,Event_and_Consequence!$CL:$CL,Event_and_Consequence!Y:Y,"",0,1)&lt;&gt;"",_xlfn.XLOOKUP($B426,Event_and_Consequence!$CL:$CL,Event_and_Consequence!Y:Y,"",0,1),""))</f>
        <v/>
      </c>
      <c r="M426" s="179" t="str">
        <f>IF($C426="","",IF(_xlfn.XLOOKUP($B426,Event_and_Consequence!$CL:$CL,Event_and_Consequence!Z:Z,"",0,1)&lt;&gt;"",_xlfn.XLOOKUP($B426,Event_and_Consequence!$CL:$CL,Event_and_Consequence!Z:Z,"",0,1),""))</f>
        <v/>
      </c>
      <c r="N426" s="179" t="str">
        <f>IF($C426="","",IF(_xlfn.XLOOKUP($B426,Event_and_Consequence!$CL:$CL,Event_and_Consequence!AA:AA,"",0,1)&lt;&gt;"",_xlfn.XLOOKUP($B426,Event_and_Consequence!$CL:$CL,Event_and_Consequence!AA:AA,"",0,1),""))</f>
        <v/>
      </c>
      <c r="O426" s="179" t="str">
        <f>IF($C426="","",IF(_xlfn.XLOOKUP($B426,Event_and_Consequence!$CL:$CL,Event_and_Consequence!AB:AB,"",0,1)&lt;&gt;"",_xlfn.XLOOKUP($B426,Event_and_Consequence!$CL:$CL,Event_and_Consequence!AB:AB,"",0,1),""))</f>
        <v/>
      </c>
      <c r="P426" s="184"/>
      <c r="Q426" s="184"/>
      <c r="R426" s="179" t="str">
        <f>IF($C426="","",IF(_xlfn.XLOOKUP($B426,Event_and_Consequence!$CL:$CL,Event_and_Consequence!AC:AC,"",0,1)&lt;&gt;"",_xlfn.XLOOKUP($B426,Event_and_Consequence!$CL:$CL,Event_and_Consequence!AC:AC,"",0,1),""))</f>
        <v/>
      </c>
      <c r="S426" s="179" t="str">
        <f>IF($C426="","",IF(_xlfn.XLOOKUP($B426,Event_and_Consequence!$CL:$CL,Event_and_Consequence!AD:AD,"",0,1)&lt;&gt;"",_xlfn.XLOOKUP($B426,Event_and_Consequence!$CL:$CL,Event_and_Consequence!AD:AD,"",0,1),""))</f>
        <v/>
      </c>
      <c r="T426" s="179" t="str">
        <f>IF($C426="","",IF(_xlfn.XLOOKUP($B426,Event_and_Consequence!$CL:$CL,Event_and_Consequence!AE:AE,"",0,1)&lt;&gt;"",_xlfn.XLOOKUP($B426,Event_and_Consequence!$CL:$CL,Event_and_Consequence!AE:AE,"",0,1),""))</f>
        <v/>
      </c>
      <c r="U426" s="179" t="str">
        <f>IF($C426="","",IF(_xlfn.XLOOKUP($B426,Event_and_Consequence!$CL:$CL,Event_and_Consequence!AF:AF,"",0,1)&lt;&gt;"",_xlfn.XLOOKUP($B426,Event_and_Consequence!$CL:$CL,Event_and_Consequence!AF:AF,"",0,1),""))</f>
        <v/>
      </c>
      <c r="V426" s="184"/>
      <c r="W426" s="184"/>
      <c r="X426" s="179" t="str">
        <f>IF($C426="","",IF(_xlfn.XLOOKUP($B426,Event_and_Consequence!$CL:$CL,Event_and_Consequence!AG:AG,"",0,1)&lt;&gt;"",_xlfn.XLOOKUP($B426,Event_and_Consequence!$CL:$CL,Event_and_Consequence!AG:AG,"",0,1),""))</f>
        <v/>
      </c>
      <c r="Y426" s="179" t="str">
        <f>IF($C426="","",IF(_xlfn.XLOOKUP($B426,Event_and_Consequence!$CL:$CL,Event_and_Consequence!AH:AH,"",0,1)&lt;&gt;"",_xlfn.XLOOKUP($B426,Event_and_Consequence!$CL:$CL,Event_and_Consequence!AH:AH,"",0,1),""))</f>
        <v/>
      </c>
      <c r="Z426" s="179" t="str">
        <f>IF($C426="","",IF(_xlfn.XLOOKUP($B426,Event_and_Consequence!$CL:$CL,Event_and_Consequence!AI:AI,"",0,1)&lt;&gt;"",_xlfn.XLOOKUP($B426,Event_and_Consequence!$CL:$CL,Event_and_Consequence!AI:AI,"",0,1),""))</f>
        <v/>
      </c>
      <c r="AA426" s="179" t="str">
        <f>IF($C426="","",IF(_xlfn.XLOOKUP($B426,Event_and_Consequence!$CL:$CL,Event_and_Consequence!AJ:AJ,"",0,1)&lt;&gt;"",_xlfn.XLOOKUP($B426,Event_and_Consequence!$CL:$CL,Event_and_Consequence!AJ:AJ,"",0,1),""))</f>
        <v/>
      </c>
      <c r="AB426" s="184"/>
    </row>
    <row r="427" spans="1:28" s="176" customFormat="1" ht="12" x14ac:dyDescent="0.25">
      <c r="A427" s="188"/>
      <c r="B427" s="188">
        <v>425</v>
      </c>
      <c r="C427" s="178" t="str">
        <f>_xlfn.XLOOKUP($B427,Event_and_Consequence!$CL:$CL,Event_and_Consequence!B:B,"",0,1)</f>
        <v/>
      </c>
      <c r="D427" s="179" t="str">
        <f>IF($C427="","",_xlfn.XLOOKUP(C427,Facility_Information!B:B,Facility_Information!O:O,,0,1))</f>
        <v/>
      </c>
      <c r="E427" s="180" t="str">
        <f>IF($C427="","",_xlfn.XLOOKUP($B427,Event_and_Consequence!$CL:$CL,Event_and_Consequence!G:G,"",0,1))</f>
        <v/>
      </c>
      <c r="F427" s="181" t="str">
        <f>IF($C427="","",_xlfn.XLOOKUP($B427,Event_and_Consequence!$CL:$CL,Event_and_Consequence!H:H,"",0,1))</f>
        <v/>
      </c>
      <c r="G427" s="184"/>
      <c r="H427" s="184"/>
      <c r="I427" s="184"/>
      <c r="J427" s="179" t="str">
        <f>IF($C427="","",_xlfn.XLOOKUP($B427,Event_and_Consequence!$CL:$CL,Event_and_Consequence!I:I,"",0,1))</f>
        <v/>
      </c>
      <c r="K427" s="184"/>
      <c r="L427" s="179" t="str">
        <f>IF($C427="","",IF(_xlfn.XLOOKUP($B427,Event_and_Consequence!$CL:$CL,Event_and_Consequence!Y:Y,"",0,1)&lt;&gt;"",_xlfn.XLOOKUP($B427,Event_and_Consequence!$CL:$CL,Event_and_Consequence!Y:Y,"",0,1),""))</f>
        <v/>
      </c>
      <c r="M427" s="179" t="str">
        <f>IF($C427="","",IF(_xlfn.XLOOKUP($B427,Event_and_Consequence!$CL:$CL,Event_and_Consequence!Z:Z,"",0,1)&lt;&gt;"",_xlfn.XLOOKUP($B427,Event_and_Consequence!$CL:$CL,Event_and_Consequence!Z:Z,"",0,1),""))</f>
        <v/>
      </c>
      <c r="N427" s="179" t="str">
        <f>IF($C427="","",IF(_xlfn.XLOOKUP($B427,Event_and_Consequence!$CL:$CL,Event_and_Consequence!AA:AA,"",0,1)&lt;&gt;"",_xlfn.XLOOKUP($B427,Event_and_Consequence!$CL:$CL,Event_and_Consequence!AA:AA,"",0,1),""))</f>
        <v/>
      </c>
      <c r="O427" s="179" t="str">
        <f>IF($C427="","",IF(_xlfn.XLOOKUP($B427,Event_and_Consequence!$CL:$CL,Event_and_Consequence!AB:AB,"",0,1)&lt;&gt;"",_xlfn.XLOOKUP($B427,Event_and_Consequence!$CL:$CL,Event_and_Consequence!AB:AB,"",0,1),""))</f>
        <v/>
      </c>
      <c r="P427" s="184"/>
      <c r="Q427" s="184"/>
      <c r="R427" s="179" t="str">
        <f>IF($C427="","",IF(_xlfn.XLOOKUP($B427,Event_and_Consequence!$CL:$CL,Event_and_Consequence!AC:AC,"",0,1)&lt;&gt;"",_xlfn.XLOOKUP($B427,Event_and_Consequence!$CL:$CL,Event_and_Consequence!AC:AC,"",0,1),""))</f>
        <v/>
      </c>
      <c r="S427" s="179" t="str">
        <f>IF($C427="","",IF(_xlfn.XLOOKUP($B427,Event_and_Consequence!$CL:$CL,Event_and_Consequence!AD:AD,"",0,1)&lt;&gt;"",_xlfn.XLOOKUP($B427,Event_and_Consequence!$CL:$CL,Event_and_Consequence!AD:AD,"",0,1),""))</f>
        <v/>
      </c>
      <c r="T427" s="179" t="str">
        <f>IF($C427="","",IF(_xlfn.XLOOKUP($B427,Event_and_Consequence!$CL:$CL,Event_and_Consequence!AE:AE,"",0,1)&lt;&gt;"",_xlfn.XLOOKUP($B427,Event_and_Consequence!$CL:$CL,Event_and_Consequence!AE:AE,"",0,1),""))</f>
        <v/>
      </c>
      <c r="U427" s="179" t="str">
        <f>IF($C427="","",IF(_xlfn.XLOOKUP($B427,Event_and_Consequence!$CL:$CL,Event_and_Consequence!AF:AF,"",0,1)&lt;&gt;"",_xlfn.XLOOKUP($B427,Event_and_Consequence!$CL:$CL,Event_and_Consequence!AF:AF,"",0,1),""))</f>
        <v/>
      </c>
      <c r="V427" s="184"/>
      <c r="W427" s="184"/>
      <c r="X427" s="179" t="str">
        <f>IF($C427="","",IF(_xlfn.XLOOKUP($B427,Event_and_Consequence!$CL:$CL,Event_and_Consequence!AG:AG,"",0,1)&lt;&gt;"",_xlfn.XLOOKUP($B427,Event_and_Consequence!$CL:$CL,Event_and_Consequence!AG:AG,"",0,1),""))</f>
        <v/>
      </c>
      <c r="Y427" s="179" t="str">
        <f>IF($C427="","",IF(_xlfn.XLOOKUP($B427,Event_and_Consequence!$CL:$CL,Event_and_Consequence!AH:AH,"",0,1)&lt;&gt;"",_xlfn.XLOOKUP($B427,Event_and_Consequence!$CL:$CL,Event_and_Consequence!AH:AH,"",0,1),""))</f>
        <v/>
      </c>
      <c r="Z427" s="179" t="str">
        <f>IF($C427="","",IF(_xlfn.XLOOKUP($B427,Event_and_Consequence!$CL:$CL,Event_and_Consequence!AI:AI,"",0,1)&lt;&gt;"",_xlfn.XLOOKUP($B427,Event_and_Consequence!$CL:$CL,Event_and_Consequence!AI:AI,"",0,1),""))</f>
        <v/>
      </c>
      <c r="AA427" s="179" t="str">
        <f>IF($C427="","",IF(_xlfn.XLOOKUP($B427,Event_and_Consequence!$CL:$CL,Event_and_Consequence!AJ:AJ,"",0,1)&lt;&gt;"",_xlfn.XLOOKUP($B427,Event_and_Consequence!$CL:$CL,Event_and_Consequence!AJ:AJ,"",0,1),""))</f>
        <v/>
      </c>
      <c r="AB427" s="184"/>
    </row>
    <row r="428" spans="1:28" s="176" customFormat="1" ht="12" x14ac:dyDescent="0.25">
      <c r="A428" s="188"/>
      <c r="B428" s="188">
        <v>426</v>
      </c>
      <c r="C428" s="178" t="str">
        <f>_xlfn.XLOOKUP($B428,Event_and_Consequence!$CL:$CL,Event_and_Consequence!B:B,"",0,1)</f>
        <v/>
      </c>
      <c r="D428" s="179" t="str">
        <f>IF($C428="","",_xlfn.XLOOKUP(C428,Facility_Information!B:B,Facility_Information!O:O,,0,1))</f>
        <v/>
      </c>
      <c r="E428" s="180" t="str">
        <f>IF($C428="","",_xlfn.XLOOKUP($B428,Event_and_Consequence!$CL:$CL,Event_and_Consequence!G:G,"",0,1))</f>
        <v/>
      </c>
      <c r="F428" s="181" t="str">
        <f>IF($C428="","",_xlfn.XLOOKUP($B428,Event_and_Consequence!$CL:$CL,Event_and_Consequence!H:H,"",0,1))</f>
        <v/>
      </c>
      <c r="G428" s="184"/>
      <c r="H428" s="184"/>
      <c r="I428" s="184"/>
      <c r="J428" s="179" t="str">
        <f>IF($C428="","",_xlfn.XLOOKUP($B428,Event_and_Consequence!$CL:$CL,Event_and_Consequence!I:I,"",0,1))</f>
        <v/>
      </c>
      <c r="K428" s="184"/>
      <c r="L428" s="179" t="str">
        <f>IF($C428="","",IF(_xlfn.XLOOKUP($B428,Event_and_Consequence!$CL:$CL,Event_and_Consequence!Y:Y,"",0,1)&lt;&gt;"",_xlfn.XLOOKUP($B428,Event_and_Consequence!$CL:$CL,Event_and_Consequence!Y:Y,"",0,1),""))</f>
        <v/>
      </c>
      <c r="M428" s="179" t="str">
        <f>IF($C428="","",IF(_xlfn.XLOOKUP($B428,Event_and_Consequence!$CL:$CL,Event_and_Consequence!Z:Z,"",0,1)&lt;&gt;"",_xlfn.XLOOKUP($B428,Event_and_Consequence!$CL:$CL,Event_and_Consequence!Z:Z,"",0,1),""))</f>
        <v/>
      </c>
      <c r="N428" s="179" t="str">
        <f>IF($C428="","",IF(_xlfn.XLOOKUP($B428,Event_and_Consequence!$CL:$CL,Event_and_Consequence!AA:AA,"",0,1)&lt;&gt;"",_xlfn.XLOOKUP($B428,Event_and_Consequence!$CL:$CL,Event_and_Consequence!AA:AA,"",0,1),""))</f>
        <v/>
      </c>
      <c r="O428" s="179" t="str">
        <f>IF($C428="","",IF(_xlfn.XLOOKUP($B428,Event_and_Consequence!$CL:$CL,Event_and_Consequence!AB:AB,"",0,1)&lt;&gt;"",_xlfn.XLOOKUP($B428,Event_and_Consequence!$CL:$CL,Event_and_Consequence!AB:AB,"",0,1),""))</f>
        <v/>
      </c>
      <c r="P428" s="184"/>
      <c r="Q428" s="184"/>
      <c r="R428" s="179" t="str">
        <f>IF($C428="","",IF(_xlfn.XLOOKUP($B428,Event_and_Consequence!$CL:$CL,Event_and_Consequence!AC:AC,"",0,1)&lt;&gt;"",_xlfn.XLOOKUP($B428,Event_and_Consequence!$CL:$CL,Event_and_Consequence!AC:AC,"",0,1),""))</f>
        <v/>
      </c>
      <c r="S428" s="179" t="str">
        <f>IF($C428="","",IF(_xlfn.XLOOKUP($B428,Event_and_Consequence!$CL:$CL,Event_and_Consequence!AD:AD,"",0,1)&lt;&gt;"",_xlfn.XLOOKUP($B428,Event_and_Consequence!$CL:$CL,Event_and_Consequence!AD:AD,"",0,1),""))</f>
        <v/>
      </c>
      <c r="T428" s="179" t="str">
        <f>IF($C428="","",IF(_xlfn.XLOOKUP($B428,Event_and_Consequence!$CL:$CL,Event_and_Consequence!AE:AE,"",0,1)&lt;&gt;"",_xlfn.XLOOKUP($B428,Event_and_Consequence!$CL:$CL,Event_and_Consequence!AE:AE,"",0,1),""))</f>
        <v/>
      </c>
      <c r="U428" s="179" t="str">
        <f>IF($C428="","",IF(_xlfn.XLOOKUP($B428,Event_and_Consequence!$CL:$CL,Event_and_Consequence!AF:AF,"",0,1)&lt;&gt;"",_xlfn.XLOOKUP($B428,Event_and_Consequence!$CL:$CL,Event_and_Consequence!AF:AF,"",0,1),""))</f>
        <v/>
      </c>
      <c r="V428" s="184"/>
      <c r="W428" s="184"/>
      <c r="X428" s="179" t="str">
        <f>IF($C428="","",IF(_xlfn.XLOOKUP($B428,Event_and_Consequence!$CL:$CL,Event_and_Consequence!AG:AG,"",0,1)&lt;&gt;"",_xlfn.XLOOKUP($B428,Event_and_Consequence!$CL:$CL,Event_and_Consequence!AG:AG,"",0,1),""))</f>
        <v/>
      </c>
      <c r="Y428" s="179" t="str">
        <f>IF($C428="","",IF(_xlfn.XLOOKUP($B428,Event_and_Consequence!$CL:$CL,Event_and_Consequence!AH:AH,"",0,1)&lt;&gt;"",_xlfn.XLOOKUP($B428,Event_and_Consequence!$CL:$CL,Event_and_Consequence!AH:AH,"",0,1),""))</f>
        <v/>
      </c>
      <c r="Z428" s="179" t="str">
        <f>IF($C428="","",IF(_xlfn.XLOOKUP($B428,Event_and_Consequence!$CL:$CL,Event_and_Consequence!AI:AI,"",0,1)&lt;&gt;"",_xlfn.XLOOKUP($B428,Event_and_Consequence!$CL:$CL,Event_and_Consequence!AI:AI,"",0,1),""))</f>
        <v/>
      </c>
      <c r="AA428" s="179" t="str">
        <f>IF($C428="","",IF(_xlfn.XLOOKUP($B428,Event_and_Consequence!$CL:$CL,Event_and_Consequence!AJ:AJ,"",0,1)&lt;&gt;"",_xlfn.XLOOKUP($B428,Event_and_Consequence!$CL:$CL,Event_and_Consequence!AJ:AJ,"",0,1),""))</f>
        <v/>
      </c>
      <c r="AB428" s="184"/>
    </row>
    <row r="429" spans="1:28" s="176" customFormat="1" ht="12" x14ac:dyDescent="0.25">
      <c r="A429" s="188"/>
      <c r="B429" s="188">
        <v>427</v>
      </c>
      <c r="C429" s="178" t="str">
        <f>_xlfn.XLOOKUP($B429,Event_and_Consequence!$CL:$CL,Event_and_Consequence!B:B,"",0,1)</f>
        <v/>
      </c>
      <c r="D429" s="179" t="str">
        <f>IF($C429="","",_xlfn.XLOOKUP(C429,Facility_Information!B:B,Facility_Information!O:O,,0,1))</f>
        <v/>
      </c>
      <c r="E429" s="180" t="str">
        <f>IF($C429="","",_xlfn.XLOOKUP($B429,Event_and_Consequence!$CL:$CL,Event_and_Consequence!G:G,"",0,1))</f>
        <v/>
      </c>
      <c r="F429" s="181" t="str">
        <f>IF($C429="","",_xlfn.XLOOKUP($B429,Event_and_Consequence!$CL:$CL,Event_and_Consequence!H:H,"",0,1))</f>
        <v/>
      </c>
      <c r="G429" s="184"/>
      <c r="H429" s="184"/>
      <c r="I429" s="184"/>
      <c r="J429" s="179" t="str">
        <f>IF($C429="","",_xlfn.XLOOKUP($B429,Event_and_Consequence!$CL:$CL,Event_and_Consequence!I:I,"",0,1))</f>
        <v/>
      </c>
      <c r="K429" s="184"/>
      <c r="L429" s="179" t="str">
        <f>IF($C429="","",IF(_xlfn.XLOOKUP($B429,Event_and_Consequence!$CL:$CL,Event_and_Consequence!Y:Y,"",0,1)&lt;&gt;"",_xlfn.XLOOKUP($B429,Event_and_Consequence!$CL:$CL,Event_and_Consequence!Y:Y,"",0,1),""))</f>
        <v/>
      </c>
      <c r="M429" s="179" t="str">
        <f>IF($C429="","",IF(_xlfn.XLOOKUP($B429,Event_and_Consequence!$CL:$CL,Event_and_Consequence!Z:Z,"",0,1)&lt;&gt;"",_xlfn.XLOOKUP($B429,Event_and_Consequence!$CL:$CL,Event_and_Consequence!Z:Z,"",0,1),""))</f>
        <v/>
      </c>
      <c r="N429" s="179" t="str">
        <f>IF($C429="","",IF(_xlfn.XLOOKUP($B429,Event_and_Consequence!$CL:$CL,Event_and_Consequence!AA:AA,"",0,1)&lt;&gt;"",_xlfn.XLOOKUP($B429,Event_and_Consequence!$CL:$CL,Event_and_Consequence!AA:AA,"",0,1),""))</f>
        <v/>
      </c>
      <c r="O429" s="179" t="str">
        <f>IF($C429="","",IF(_xlfn.XLOOKUP($B429,Event_and_Consequence!$CL:$CL,Event_and_Consequence!AB:AB,"",0,1)&lt;&gt;"",_xlfn.XLOOKUP($B429,Event_and_Consequence!$CL:$CL,Event_and_Consequence!AB:AB,"",0,1),""))</f>
        <v/>
      </c>
      <c r="P429" s="184"/>
      <c r="Q429" s="184"/>
      <c r="R429" s="179" t="str">
        <f>IF($C429="","",IF(_xlfn.XLOOKUP($B429,Event_and_Consequence!$CL:$CL,Event_and_Consequence!AC:AC,"",0,1)&lt;&gt;"",_xlfn.XLOOKUP($B429,Event_and_Consequence!$CL:$CL,Event_and_Consequence!AC:AC,"",0,1),""))</f>
        <v/>
      </c>
      <c r="S429" s="179" t="str">
        <f>IF($C429="","",IF(_xlfn.XLOOKUP($B429,Event_and_Consequence!$CL:$CL,Event_and_Consequence!AD:AD,"",0,1)&lt;&gt;"",_xlfn.XLOOKUP($B429,Event_and_Consequence!$CL:$CL,Event_and_Consequence!AD:AD,"",0,1),""))</f>
        <v/>
      </c>
      <c r="T429" s="179" t="str">
        <f>IF($C429="","",IF(_xlfn.XLOOKUP($B429,Event_and_Consequence!$CL:$CL,Event_and_Consequence!AE:AE,"",0,1)&lt;&gt;"",_xlfn.XLOOKUP($B429,Event_and_Consequence!$CL:$CL,Event_and_Consequence!AE:AE,"",0,1),""))</f>
        <v/>
      </c>
      <c r="U429" s="179" t="str">
        <f>IF($C429="","",IF(_xlfn.XLOOKUP($B429,Event_and_Consequence!$CL:$CL,Event_and_Consequence!AF:AF,"",0,1)&lt;&gt;"",_xlfn.XLOOKUP($B429,Event_and_Consequence!$CL:$CL,Event_and_Consequence!AF:AF,"",0,1),""))</f>
        <v/>
      </c>
      <c r="V429" s="184"/>
      <c r="W429" s="184"/>
      <c r="X429" s="179" t="str">
        <f>IF($C429="","",IF(_xlfn.XLOOKUP($B429,Event_and_Consequence!$CL:$CL,Event_and_Consequence!AG:AG,"",0,1)&lt;&gt;"",_xlfn.XLOOKUP($B429,Event_and_Consequence!$CL:$CL,Event_and_Consequence!AG:AG,"",0,1),""))</f>
        <v/>
      </c>
      <c r="Y429" s="179" t="str">
        <f>IF($C429="","",IF(_xlfn.XLOOKUP($B429,Event_and_Consequence!$CL:$CL,Event_and_Consequence!AH:AH,"",0,1)&lt;&gt;"",_xlfn.XLOOKUP($B429,Event_and_Consequence!$CL:$CL,Event_and_Consequence!AH:AH,"",0,1),""))</f>
        <v/>
      </c>
      <c r="Z429" s="179" t="str">
        <f>IF($C429="","",IF(_xlfn.XLOOKUP($B429,Event_and_Consequence!$CL:$CL,Event_and_Consequence!AI:AI,"",0,1)&lt;&gt;"",_xlfn.XLOOKUP($B429,Event_and_Consequence!$CL:$CL,Event_and_Consequence!AI:AI,"",0,1),""))</f>
        <v/>
      </c>
      <c r="AA429" s="179" t="str">
        <f>IF($C429="","",IF(_xlfn.XLOOKUP($B429,Event_and_Consequence!$CL:$CL,Event_and_Consequence!AJ:AJ,"",0,1)&lt;&gt;"",_xlfn.XLOOKUP($B429,Event_and_Consequence!$CL:$CL,Event_and_Consequence!AJ:AJ,"",0,1),""))</f>
        <v/>
      </c>
      <c r="AB429" s="184"/>
    </row>
    <row r="430" spans="1:28" s="176" customFormat="1" ht="12" x14ac:dyDescent="0.25">
      <c r="A430" s="188"/>
      <c r="B430" s="188">
        <v>428</v>
      </c>
      <c r="C430" s="178" t="str">
        <f>_xlfn.XLOOKUP($B430,Event_and_Consequence!$CL:$CL,Event_and_Consequence!B:B,"",0,1)</f>
        <v/>
      </c>
      <c r="D430" s="179" t="str">
        <f>IF($C430="","",_xlfn.XLOOKUP(C430,Facility_Information!B:B,Facility_Information!O:O,,0,1))</f>
        <v/>
      </c>
      <c r="E430" s="180" t="str">
        <f>IF($C430="","",_xlfn.XLOOKUP($B430,Event_and_Consequence!$CL:$CL,Event_and_Consequence!G:G,"",0,1))</f>
        <v/>
      </c>
      <c r="F430" s="181" t="str">
        <f>IF($C430="","",_xlfn.XLOOKUP($B430,Event_and_Consequence!$CL:$CL,Event_and_Consequence!H:H,"",0,1))</f>
        <v/>
      </c>
      <c r="G430" s="184"/>
      <c r="H430" s="184"/>
      <c r="I430" s="184"/>
      <c r="J430" s="179" t="str">
        <f>IF($C430="","",_xlfn.XLOOKUP($B430,Event_and_Consequence!$CL:$CL,Event_and_Consequence!I:I,"",0,1))</f>
        <v/>
      </c>
      <c r="K430" s="184"/>
      <c r="L430" s="179" t="str">
        <f>IF($C430="","",IF(_xlfn.XLOOKUP($B430,Event_and_Consequence!$CL:$CL,Event_and_Consequence!Y:Y,"",0,1)&lt;&gt;"",_xlfn.XLOOKUP($B430,Event_and_Consequence!$CL:$CL,Event_and_Consequence!Y:Y,"",0,1),""))</f>
        <v/>
      </c>
      <c r="M430" s="179" t="str">
        <f>IF($C430="","",IF(_xlfn.XLOOKUP($B430,Event_and_Consequence!$CL:$CL,Event_and_Consequence!Z:Z,"",0,1)&lt;&gt;"",_xlfn.XLOOKUP($B430,Event_and_Consequence!$CL:$CL,Event_and_Consequence!Z:Z,"",0,1),""))</f>
        <v/>
      </c>
      <c r="N430" s="179" t="str">
        <f>IF($C430="","",IF(_xlfn.XLOOKUP($B430,Event_and_Consequence!$CL:$CL,Event_and_Consequence!AA:AA,"",0,1)&lt;&gt;"",_xlfn.XLOOKUP($B430,Event_and_Consequence!$CL:$CL,Event_and_Consequence!AA:AA,"",0,1),""))</f>
        <v/>
      </c>
      <c r="O430" s="179" t="str">
        <f>IF($C430="","",IF(_xlfn.XLOOKUP($B430,Event_and_Consequence!$CL:$CL,Event_and_Consequence!AB:AB,"",0,1)&lt;&gt;"",_xlfn.XLOOKUP($B430,Event_and_Consequence!$CL:$CL,Event_and_Consequence!AB:AB,"",0,1),""))</f>
        <v/>
      </c>
      <c r="P430" s="184"/>
      <c r="Q430" s="184"/>
      <c r="R430" s="179" t="str">
        <f>IF($C430="","",IF(_xlfn.XLOOKUP($B430,Event_and_Consequence!$CL:$CL,Event_and_Consequence!AC:AC,"",0,1)&lt;&gt;"",_xlfn.XLOOKUP($B430,Event_and_Consequence!$CL:$CL,Event_and_Consequence!AC:AC,"",0,1),""))</f>
        <v/>
      </c>
      <c r="S430" s="179" t="str">
        <f>IF($C430="","",IF(_xlfn.XLOOKUP($B430,Event_and_Consequence!$CL:$CL,Event_and_Consequence!AD:AD,"",0,1)&lt;&gt;"",_xlfn.XLOOKUP($B430,Event_and_Consequence!$CL:$CL,Event_and_Consequence!AD:AD,"",0,1),""))</f>
        <v/>
      </c>
      <c r="T430" s="179" t="str">
        <f>IF($C430="","",IF(_xlfn.XLOOKUP($B430,Event_and_Consequence!$CL:$CL,Event_and_Consequence!AE:AE,"",0,1)&lt;&gt;"",_xlfn.XLOOKUP($B430,Event_and_Consequence!$CL:$CL,Event_and_Consequence!AE:AE,"",0,1),""))</f>
        <v/>
      </c>
      <c r="U430" s="179" t="str">
        <f>IF($C430="","",IF(_xlfn.XLOOKUP($B430,Event_and_Consequence!$CL:$CL,Event_and_Consequence!AF:AF,"",0,1)&lt;&gt;"",_xlfn.XLOOKUP($B430,Event_and_Consequence!$CL:$CL,Event_and_Consequence!AF:AF,"",0,1),""))</f>
        <v/>
      </c>
      <c r="V430" s="184"/>
      <c r="W430" s="184"/>
      <c r="X430" s="179" t="str">
        <f>IF($C430="","",IF(_xlfn.XLOOKUP($B430,Event_and_Consequence!$CL:$CL,Event_and_Consequence!AG:AG,"",0,1)&lt;&gt;"",_xlfn.XLOOKUP($B430,Event_and_Consequence!$CL:$CL,Event_and_Consequence!AG:AG,"",0,1),""))</f>
        <v/>
      </c>
      <c r="Y430" s="179" t="str">
        <f>IF($C430="","",IF(_xlfn.XLOOKUP($B430,Event_and_Consequence!$CL:$CL,Event_and_Consequence!AH:AH,"",0,1)&lt;&gt;"",_xlfn.XLOOKUP($B430,Event_and_Consequence!$CL:$CL,Event_and_Consequence!AH:AH,"",0,1),""))</f>
        <v/>
      </c>
      <c r="Z430" s="179" t="str">
        <f>IF($C430="","",IF(_xlfn.XLOOKUP($B430,Event_and_Consequence!$CL:$CL,Event_and_Consequence!AI:AI,"",0,1)&lt;&gt;"",_xlfn.XLOOKUP($B430,Event_and_Consequence!$CL:$CL,Event_and_Consequence!AI:AI,"",0,1),""))</f>
        <v/>
      </c>
      <c r="AA430" s="179" t="str">
        <f>IF($C430="","",IF(_xlfn.XLOOKUP($B430,Event_and_Consequence!$CL:$CL,Event_and_Consequence!AJ:AJ,"",0,1)&lt;&gt;"",_xlfn.XLOOKUP($B430,Event_and_Consequence!$CL:$CL,Event_and_Consequence!AJ:AJ,"",0,1),""))</f>
        <v/>
      </c>
      <c r="AB430" s="184"/>
    </row>
    <row r="431" spans="1:28" s="176" customFormat="1" ht="12" x14ac:dyDescent="0.25">
      <c r="A431" s="188"/>
      <c r="B431" s="188">
        <v>429</v>
      </c>
      <c r="C431" s="178" t="str">
        <f>_xlfn.XLOOKUP($B431,Event_and_Consequence!$CL:$CL,Event_and_Consequence!B:B,"",0,1)</f>
        <v/>
      </c>
      <c r="D431" s="179" t="str">
        <f>IF($C431="","",_xlfn.XLOOKUP(C431,Facility_Information!B:B,Facility_Information!O:O,,0,1))</f>
        <v/>
      </c>
      <c r="E431" s="180" t="str">
        <f>IF($C431="","",_xlfn.XLOOKUP($B431,Event_and_Consequence!$CL:$CL,Event_and_Consequence!G:G,"",0,1))</f>
        <v/>
      </c>
      <c r="F431" s="181" t="str">
        <f>IF($C431="","",_xlfn.XLOOKUP($B431,Event_and_Consequence!$CL:$CL,Event_and_Consequence!H:H,"",0,1))</f>
        <v/>
      </c>
      <c r="G431" s="184"/>
      <c r="H431" s="184"/>
      <c r="I431" s="184"/>
      <c r="J431" s="179" t="str">
        <f>IF($C431="","",_xlfn.XLOOKUP($B431,Event_and_Consequence!$CL:$CL,Event_and_Consequence!I:I,"",0,1))</f>
        <v/>
      </c>
      <c r="K431" s="184"/>
      <c r="L431" s="179" t="str">
        <f>IF($C431="","",IF(_xlfn.XLOOKUP($B431,Event_and_Consequence!$CL:$CL,Event_and_Consequence!Y:Y,"",0,1)&lt;&gt;"",_xlfn.XLOOKUP($B431,Event_and_Consequence!$CL:$CL,Event_and_Consequence!Y:Y,"",0,1),""))</f>
        <v/>
      </c>
      <c r="M431" s="179" t="str">
        <f>IF($C431="","",IF(_xlfn.XLOOKUP($B431,Event_and_Consequence!$CL:$CL,Event_and_Consequence!Z:Z,"",0,1)&lt;&gt;"",_xlfn.XLOOKUP($B431,Event_and_Consequence!$CL:$CL,Event_and_Consequence!Z:Z,"",0,1),""))</f>
        <v/>
      </c>
      <c r="N431" s="179" t="str">
        <f>IF($C431="","",IF(_xlfn.XLOOKUP($B431,Event_and_Consequence!$CL:$CL,Event_and_Consequence!AA:AA,"",0,1)&lt;&gt;"",_xlfn.XLOOKUP($B431,Event_and_Consequence!$CL:$CL,Event_and_Consequence!AA:AA,"",0,1),""))</f>
        <v/>
      </c>
      <c r="O431" s="179" t="str">
        <f>IF($C431="","",IF(_xlfn.XLOOKUP($B431,Event_and_Consequence!$CL:$CL,Event_and_Consequence!AB:AB,"",0,1)&lt;&gt;"",_xlfn.XLOOKUP($B431,Event_and_Consequence!$CL:$CL,Event_and_Consequence!AB:AB,"",0,1),""))</f>
        <v/>
      </c>
      <c r="P431" s="184"/>
      <c r="Q431" s="184"/>
      <c r="R431" s="179" t="str">
        <f>IF($C431="","",IF(_xlfn.XLOOKUP($B431,Event_and_Consequence!$CL:$CL,Event_and_Consequence!AC:AC,"",0,1)&lt;&gt;"",_xlfn.XLOOKUP($B431,Event_and_Consequence!$CL:$CL,Event_and_Consequence!AC:AC,"",0,1),""))</f>
        <v/>
      </c>
      <c r="S431" s="179" t="str">
        <f>IF($C431="","",IF(_xlfn.XLOOKUP($B431,Event_and_Consequence!$CL:$CL,Event_and_Consequence!AD:AD,"",0,1)&lt;&gt;"",_xlfn.XLOOKUP($B431,Event_and_Consequence!$CL:$CL,Event_and_Consequence!AD:AD,"",0,1),""))</f>
        <v/>
      </c>
      <c r="T431" s="179" t="str">
        <f>IF($C431="","",IF(_xlfn.XLOOKUP($B431,Event_and_Consequence!$CL:$CL,Event_and_Consequence!AE:AE,"",0,1)&lt;&gt;"",_xlfn.XLOOKUP($B431,Event_and_Consequence!$CL:$CL,Event_and_Consequence!AE:AE,"",0,1),""))</f>
        <v/>
      </c>
      <c r="U431" s="179" t="str">
        <f>IF($C431="","",IF(_xlfn.XLOOKUP($B431,Event_and_Consequence!$CL:$CL,Event_and_Consequence!AF:AF,"",0,1)&lt;&gt;"",_xlfn.XLOOKUP($B431,Event_and_Consequence!$CL:$CL,Event_and_Consequence!AF:AF,"",0,1),""))</f>
        <v/>
      </c>
      <c r="V431" s="184"/>
      <c r="W431" s="184"/>
      <c r="X431" s="179" t="str">
        <f>IF($C431="","",IF(_xlfn.XLOOKUP($B431,Event_and_Consequence!$CL:$CL,Event_and_Consequence!AG:AG,"",0,1)&lt;&gt;"",_xlfn.XLOOKUP($B431,Event_and_Consequence!$CL:$CL,Event_and_Consequence!AG:AG,"",0,1),""))</f>
        <v/>
      </c>
      <c r="Y431" s="179" t="str">
        <f>IF($C431="","",IF(_xlfn.XLOOKUP($B431,Event_and_Consequence!$CL:$CL,Event_and_Consequence!AH:AH,"",0,1)&lt;&gt;"",_xlfn.XLOOKUP($B431,Event_and_Consequence!$CL:$CL,Event_and_Consequence!AH:AH,"",0,1),""))</f>
        <v/>
      </c>
      <c r="Z431" s="179" t="str">
        <f>IF($C431="","",IF(_xlfn.XLOOKUP($B431,Event_and_Consequence!$CL:$CL,Event_and_Consequence!AI:AI,"",0,1)&lt;&gt;"",_xlfn.XLOOKUP($B431,Event_and_Consequence!$CL:$CL,Event_and_Consequence!AI:AI,"",0,1),""))</f>
        <v/>
      </c>
      <c r="AA431" s="179" t="str">
        <f>IF($C431="","",IF(_xlfn.XLOOKUP($B431,Event_and_Consequence!$CL:$CL,Event_and_Consequence!AJ:AJ,"",0,1)&lt;&gt;"",_xlfn.XLOOKUP($B431,Event_and_Consequence!$CL:$CL,Event_and_Consequence!AJ:AJ,"",0,1),""))</f>
        <v/>
      </c>
      <c r="AB431" s="184"/>
    </row>
    <row r="432" spans="1:28" s="176" customFormat="1" ht="12" x14ac:dyDescent="0.25">
      <c r="A432" s="188"/>
      <c r="B432" s="188">
        <v>430</v>
      </c>
      <c r="C432" s="178" t="str">
        <f>_xlfn.XLOOKUP($B432,Event_and_Consequence!$CL:$CL,Event_and_Consequence!B:B,"",0,1)</f>
        <v/>
      </c>
      <c r="D432" s="179" t="str">
        <f>IF($C432="","",_xlfn.XLOOKUP(C432,Facility_Information!B:B,Facility_Information!O:O,,0,1))</f>
        <v/>
      </c>
      <c r="E432" s="180" t="str">
        <f>IF($C432="","",_xlfn.XLOOKUP($B432,Event_and_Consequence!$CL:$CL,Event_and_Consequence!G:G,"",0,1))</f>
        <v/>
      </c>
      <c r="F432" s="181" t="str">
        <f>IF($C432="","",_xlfn.XLOOKUP($B432,Event_and_Consequence!$CL:$CL,Event_and_Consequence!H:H,"",0,1))</f>
        <v/>
      </c>
      <c r="G432" s="184"/>
      <c r="H432" s="184"/>
      <c r="I432" s="184"/>
      <c r="J432" s="179" t="str">
        <f>IF($C432="","",_xlfn.XLOOKUP($B432,Event_and_Consequence!$CL:$CL,Event_and_Consequence!I:I,"",0,1))</f>
        <v/>
      </c>
      <c r="K432" s="184"/>
      <c r="L432" s="179" t="str">
        <f>IF($C432="","",IF(_xlfn.XLOOKUP($B432,Event_and_Consequence!$CL:$CL,Event_and_Consequence!Y:Y,"",0,1)&lt;&gt;"",_xlfn.XLOOKUP($B432,Event_and_Consequence!$CL:$CL,Event_and_Consequence!Y:Y,"",0,1),""))</f>
        <v/>
      </c>
      <c r="M432" s="179" t="str">
        <f>IF($C432="","",IF(_xlfn.XLOOKUP($B432,Event_and_Consequence!$CL:$CL,Event_and_Consequence!Z:Z,"",0,1)&lt;&gt;"",_xlfn.XLOOKUP($B432,Event_and_Consequence!$CL:$CL,Event_and_Consequence!Z:Z,"",0,1),""))</f>
        <v/>
      </c>
      <c r="N432" s="179" t="str">
        <f>IF($C432="","",IF(_xlfn.XLOOKUP($B432,Event_and_Consequence!$CL:$CL,Event_and_Consequence!AA:AA,"",0,1)&lt;&gt;"",_xlfn.XLOOKUP($B432,Event_and_Consequence!$CL:$CL,Event_and_Consequence!AA:AA,"",0,1),""))</f>
        <v/>
      </c>
      <c r="O432" s="179" t="str">
        <f>IF($C432="","",IF(_xlfn.XLOOKUP($B432,Event_and_Consequence!$CL:$CL,Event_and_Consequence!AB:AB,"",0,1)&lt;&gt;"",_xlfn.XLOOKUP($B432,Event_and_Consequence!$CL:$CL,Event_and_Consequence!AB:AB,"",0,1),""))</f>
        <v/>
      </c>
      <c r="P432" s="184"/>
      <c r="Q432" s="184"/>
      <c r="R432" s="179" t="str">
        <f>IF($C432="","",IF(_xlfn.XLOOKUP($B432,Event_and_Consequence!$CL:$CL,Event_and_Consequence!AC:AC,"",0,1)&lt;&gt;"",_xlfn.XLOOKUP($B432,Event_and_Consequence!$CL:$CL,Event_and_Consequence!AC:AC,"",0,1),""))</f>
        <v/>
      </c>
      <c r="S432" s="179" t="str">
        <f>IF($C432="","",IF(_xlfn.XLOOKUP($B432,Event_and_Consequence!$CL:$CL,Event_and_Consequence!AD:AD,"",0,1)&lt;&gt;"",_xlfn.XLOOKUP($B432,Event_and_Consequence!$CL:$CL,Event_and_Consequence!AD:AD,"",0,1),""))</f>
        <v/>
      </c>
      <c r="T432" s="179" t="str">
        <f>IF($C432="","",IF(_xlfn.XLOOKUP($B432,Event_and_Consequence!$CL:$CL,Event_and_Consequence!AE:AE,"",0,1)&lt;&gt;"",_xlfn.XLOOKUP($B432,Event_and_Consequence!$CL:$CL,Event_and_Consequence!AE:AE,"",0,1),""))</f>
        <v/>
      </c>
      <c r="U432" s="179" t="str">
        <f>IF($C432="","",IF(_xlfn.XLOOKUP($B432,Event_and_Consequence!$CL:$CL,Event_and_Consequence!AF:AF,"",0,1)&lt;&gt;"",_xlfn.XLOOKUP($B432,Event_and_Consequence!$CL:$CL,Event_and_Consequence!AF:AF,"",0,1),""))</f>
        <v/>
      </c>
      <c r="V432" s="184"/>
      <c r="W432" s="184"/>
      <c r="X432" s="179" t="str">
        <f>IF($C432="","",IF(_xlfn.XLOOKUP($B432,Event_and_Consequence!$CL:$CL,Event_and_Consequence!AG:AG,"",0,1)&lt;&gt;"",_xlfn.XLOOKUP($B432,Event_and_Consequence!$CL:$CL,Event_and_Consequence!AG:AG,"",0,1),""))</f>
        <v/>
      </c>
      <c r="Y432" s="179" t="str">
        <f>IF($C432="","",IF(_xlfn.XLOOKUP($B432,Event_and_Consequence!$CL:$CL,Event_and_Consequence!AH:AH,"",0,1)&lt;&gt;"",_xlfn.XLOOKUP($B432,Event_and_Consequence!$CL:$CL,Event_and_Consequence!AH:AH,"",0,1),""))</f>
        <v/>
      </c>
      <c r="Z432" s="179" t="str">
        <f>IF($C432="","",IF(_xlfn.XLOOKUP($B432,Event_and_Consequence!$CL:$CL,Event_and_Consequence!AI:AI,"",0,1)&lt;&gt;"",_xlfn.XLOOKUP($B432,Event_and_Consequence!$CL:$CL,Event_and_Consequence!AI:AI,"",0,1),""))</f>
        <v/>
      </c>
      <c r="AA432" s="179" t="str">
        <f>IF($C432="","",IF(_xlfn.XLOOKUP($B432,Event_and_Consequence!$CL:$CL,Event_and_Consequence!AJ:AJ,"",0,1)&lt;&gt;"",_xlfn.XLOOKUP($B432,Event_and_Consequence!$CL:$CL,Event_and_Consequence!AJ:AJ,"",0,1),""))</f>
        <v/>
      </c>
      <c r="AB432" s="184"/>
    </row>
    <row r="433" spans="1:28" s="176" customFormat="1" ht="12" x14ac:dyDescent="0.25">
      <c r="A433" s="188"/>
      <c r="B433" s="188">
        <v>431</v>
      </c>
      <c r="C433" s="178" t="str">
        <f>_xlfn.XLOOKUP($B433,Event_and_Consequence!$CL:$CL,Event_and_Consequence!B:B,"",0,1)</f>
        <v/>
      </c>
      <c r="D433" s="179" t="str">
        <f>IF($C433="","",_xlfn.XLOOKUP(C433,Facility_Information!B:B,Facility_Information!O:O,,0,1))</f>
        <v/>
      </c>
      <c r="E433" s="180" t="str">
        <f>IF($C433="","",_xlfn.XLOOKUP($B433,Event_and_Consequence!$CL:$CL,Event_and_Consequence!G:G,"",0,1))</f>
        <v/>
      </c>
      <c r="F433" s="181" t="str">
        <f>IF($C433="","",_xlfn.XLOOKUP($B433,Event_and_Consequence!$CL:$CL,Event_and_Consequence!H:H,"",0,1))</f>
        <v/>
      </c>
      <c r="G433" s="184"/>
      <c r="H433" s="184"/>
      <c r="I433" s="184"/>
      <c r="J433" s="179" t="str">
        <f>IF($C433="","",_xlfn.XLOOKUP($B433,Event_and_Consequence!$CL:$CL,Event_and_Consequence!I:I,"",0,1))</f>
        <v/>
      </c>
      <c r="K433" s="184"/>
      <c r="L433" s="179" t="str">
        <f>IF($C433="","",IF(_xlfn.XLOOKUP($B433,Event_and_Consequence!$CL:$CL,Event_and_Consequence!Y:Y,"",0,1)&lt;&gt;"",_xlfn.XLOOKUP($B433,Event_and_Consequence!$CL:$CL,Event_and_Consequence!Y:Y,"",0,1),""))</f>
        <v/>
      </c>
      <c r="M433" s="179" t="str">
        <f>IF($C433="","",IF(_xlfn.XLOOKUP($B433,Event_and_Consequence!$CL:$CL,Event_and_Consequence!Z:Z,"",0,1)&lt;&gt;"",_xlfn.XLOOKUP($B433,Event_and_Consequence!$CL:$CL,Event_and_Consequence!Z:Z,"",0,1),""))</f>
        <v/>
      </c>
      <c r="N433" s="179" t="str">
        <f>IF($C433="","",IF(_xlfn.XLOOKUP($B433,Event_and_Consequence!$CL:$CL,Event_and_Consequence!AA:AA,"",0,1)&lt;&gt;"",_xlfn.XLOOKUP($B433,Event_and_Consequence!$CL:$CL,Event_and_Consequence!AA:AA,"",0,1),""))</f>
        <v/>
      </c>
      <c r="O433" s="179" t="str">
        <f>IF($C433="","",IF(_xlfn.XLOOKUP($B433,Event_and_Consequence!$CL:$CL,Event_and_Consequence!AB:AB,"",0,1)&lt;&gt;"",_xlfn.XLOOKUP($B433,Event_and_Consequence!$CL:$CL,Event_and_Consequence!AB:AB,"",0,1),""))</f>
        <v/>
      </c>
      <c r="P433" s="184"/>
      <c r="Q433" s="184"/>
      <c r="R433" s="179" t="str">
        <f>IF($C433="","",IF(_xlfn.XLOOKUP($B433,Event_and_Consequence!$CL:$CL,Event_and_Consequence!AC:AC,"",0,1)&lt;&gt;"",_xlfn.XLOOKUP($B433,Event_and_Consequence!$CL:$CL,Event_and_Consequence!AC:AC,"",0,1),""))</f>
        <v/>
      </c>
      <c r="S433" s="179" t="str">
        <f>IF($C433="","",IF(_xlfn.XLOOKUP($B433,Event_and_Consequence!$CL:$CL,Event_and_Consequence!AD:AD,"",0,1)&lt;&gt;"",_xlfn.XLOOKUP($B433,Event_and_Consequence!$CL:$CL,Event_and_Consequence!AD:AD,"",0,1),""))</f>
        <v/>
      </c>
      <c r="T433" s="179" t="str">
        <f>IF($C433="","",IF(_xlfn.XLOOKUP($B433,Event_and_Consequence!$CL:$CL,Event_and_Consequence!AE:AE,"",0,1)&lt;&gt;"",_xlfn.XLOOKUP($B433,Event_and_Consequence!$CL:$CL,Event_and_Consequence!AE:AE,"",0,1),""))</f>
        <v/>
      </c>
      <c r="U433" s="179" t="str">
        <f>IF($C433="","",IF(_xlfn.XLOOKUP($B433,Event_and_Consequence!$CL:$CL,Event_and_Consequence!AF:AF,"",0,1)&lt;&gt;"",_xlfn.XLOOKUP($B433,Event_and_Consequence!$CL:$CL,Event_and_Consequence!AF:AF,"",0,1),""))</f>
        <v/>
      </c>
      <c r="V433" s="184"/>
      <c r="W433" s="184"/>
      <c r="X433" s="179" t="str">
        <f>IF($C433="","",IF(_xlfn.XLOOKUP($B433,Event_and_Consequence!$CL:$CL,Event_and_Consequence!AG:AG,"",0,1)&lt;&gt;"",_xlfn.XLOOKUP($B433,Event_and_Consequence!$CL:$CL,Event_and_Consequence!AG:AG,"",0,1),""))</f>
        <v/>
      </c>
      <c r="Y433" s="179" t="str">
        <f>IF($C433="","",IF(_xlfn.XLOOKUP($B433,Event_and_Consequence!$CL:$CL,Event_and_Consequence!AH:AH,"",0,1)&lt;&gt;"",_xlfn.XLOOKUP($B433,Event_and_Consequence!$CL:$CL,Event_and_Consequence!AH:AH,"",0,1),""))</f>
        <v/>
      </c>
      <c r="Z433" s="179" t="str">
        <f>IF($C433="","",IF(_xlfn.XLOOKUP($B433,Event_and_Consequence!$CL:$CL,Event_and_Consequence!AI:AI,"",0,1)&lt;&gt;"",_xlfn.XLOOKUP($B433,Event_and_Consequence!$CL:$CL,Event_and_Consequence!AI:AI,"",0,1),""))</f>
        <v/>
      </c>
      <c r="AA433" s="179" t="str">
        <f>IF($C433="","",IF(_xlfn.XLOOKUP($B433,Event_and_Consequence!$CL:$CL,Event_and_Consequence!AJ:AJ,"",0,1)&lt;&gt;"",_xlfn.XLOOKUP($B433,Event_and_Consequence!$CL:$CL,Event_and_Consequence!AJ:AJ,"",0,1),""))</f>
        <v/>
      </c>
      <c r="AB433" s="184"/>
    </row>
    <row r="434" spans="1:28" s="176" customFormat="1" ht="12" x14ac:dyDescent="0.25">
      <c r="A434" s="188"/>
      <c r="B434" s="188">
        <v>432</v>
      </c>
      <c r="C434" s="178" t="str">
        <f>_xlfn.XLOOKUP($B434,Event_and_Consequence!$CL:$CL,Event_and_Consequence!B:B,"",0,1)</f>
        <v/>
      </c>
      <c r="D434" s="179" t="str">
        <f>IF($C434="","",_xlfn.XLOOKUP(C434,Facility_Information!B:B,Facility_Information!O:O,,0,1))</f>
        <v/>
      </c>
      <c r="E434" s="180" t="str">
        <f>IF($C434="","",_xlfn.XLOOKUP($B434,Event_and_Consequence!$CL:$CL,Event_and_Consequence!G:G,"",0,1))</f>
        <v/>
      </c>
      <c r="F434" s="181" t="str">
        <f>IF($C434="","",_xlfn.XLOOKUP($B434,Event_and_Consequence!$CL:$CL,Event_and_Consequence!H:H,"",0,1))</f>
        <v/>
      </c>
      <c r="G434" s="184"/>
      <c r="H434" s="184"/>
      <c r="I434" s="184"/>
      <c r="J434" s="179" t="str">
        <f>IF($C434="","",_xlfn.XLOOKUP($B434,Event_and_Consequence!$CL:$CL,Event_and_Consequence!I:I,"",0,1))</f>
        <v/>
      </c>
      <c r="K434" s="184"/>
      <c r="L434" s="179" t="str">
        <f>IF($C434="","",IF(_xlfn.XLOOKUP($B434,Event_and_Consequence!$CL:$CL,Event_and_Consequence!Y:Y,"",0,1)&lt;&gt;"",_xlfn.XLOOKUP($B434,Event_and_Consequence!$CL:$CL,Event_and_Consequence!Y:Y,"",0,1),""))</f>
        <v/>
      </c>
      <c r="M434" s="179" t="str">
        <f>IF($C434="","",IF(_xlfn.XLOOKUP($B434,Event_and_Consequence!$CL:$CL,Event_and_Consequence!Z:Z,"",0,1)&lt;&gt;"",_xlfn.XLOOKUP($B434,Event_and_Consequence!$CL:$CL,Event_and_Consequence!Z:Z,"",0,1),""))</f>
        <v/>
      </c>
      <c r="N434" s="179" t="str">
        <f>IF($C434="","",IF(_xlfn.XLOOKUP($B434,Event_and_Consequence!$CL:$CL,Event_and_Consequence!AA:AA,"",0,1)&lt;&gt;"",_xlfn.XLOOKUP($B434,Event_and_Consequence!$CL:$CL,Event_and_Consequence!AA:AA,"",0,1),""))</f>
        <v/>
      </c>
      <c r="O434" s="179" t="str">
        <f>IF($C434="","",IF(_xlfn.XLOOKUP($B434,Event_and_Consequence!$CL:$CL,Event_and_Consequence!AB:AB,"",0,1)&lt;&gt;"",_xlfn.XLOOKUP($B434,Event_and_Consequence!$CL:$CL,Event_and_Consequence!AB:AB,"",0,1),""))</f>
        <v/>
      </c>
      <c r="P434" s="184"/>
      <c r="Q434" s="184"/>
      <c r="R434" s="179" t="str">
        <f>IF($C434="","",IF(_xlfn.XLOOKUP($B434,Event_and_Consequence!$CL:$CL,Event_and_Consequence!AC:AC,"",0,1)&lt;&gt;"",_xlfn.XLOOKUP($B434,Event_and_Consequence!$CL:$CL,Event_and_Consequence!AC:AC,"",0,1),""))</f>
        <v/>
      </c>
      <c r="S434" s="179" t="str">
        <f>IF($C434="","",IF(_xlfn.XLOOKUP($B434,Event_and_Consequence!$CL:$CL,Event_and_Consequence!AD:AD,"",0,1)&lt;&gt;"",_xlfn.XLOOKUP($B434,Event_and_Consequence!$CL:$CL,Event_and_Consequence!AD:AD,"",0,1),""))</f>
        <v/>
      </c>
      <c r="T434" s="179" t="str">
        <f>IF($C434="","",IF(_xlfn.XLOOKUP($B434,Event_and_Consequence!$CL:$CL,Event_and_Consequence!AE:AE,"",0,1)&lt;&gt;"",_xlfn.XLOOKUP($B434,Event_and_Consequence!$CL:$CL,Event_and_Consequence!AE:AE,"",0,1),""))</f>
        <v/>
      </c>
      <c r="U434" s="179" t="str">
        <f>IF($C434="","",IF(_xlfn.XLOOKUP($B434,Event_and_Consequence!$CL:$CL,Event_and_Consequence!AF:AF,"",0,1)&lt;&gt;"",_xlfn.XLOOKUP($B434,Event_and_Consequence!$CL:$CL,Event_and_Consequence!AF:AF,"",0,1),""))</f>
        <v/>
      </c>
      <c r="V434" s="184"/>
      <c r="W434" s="184"/>
      <c r="X434" s="179" t="str">
        <f>IF($C434="","",IF(_xlfn.XLOOKUP($B434,Event_and_Consequence!$CL:$CL,Event_and_Consequence!AG:AG,"",0,1)&lt;&gt;"",_xlfn.XLOOKUP($B434,Event_and_Consequence!$CL:$CL,Event_and_Consequence!AG:AG,"",0,1),""))</f>
        <v/>
      </c>
      <c r="Y434" s="179" t="str">
        <f>IF($C434="","",IF(_xlfn.XLOOKUP($B434,Event_and_Consequence!$CL:$CL,Event_and_Consequence!AH:AH,"",0,1)&lt;&gt;"",_xlfn.XLOOKUP($B434,Event_and_Consequence!$CL:$CL,Event_and_Consequence!AH:AH,"",0,1),""))</f>
        <v/>
      </c>
      <c r="Z434" s="179" t="str">
        <f>IF($C434="","",IF(_xlfn.XLOOKUP($B434,Event_and_Consequence!$CL:$CL,Event_and_Consequence!AI:AI,"",0,1)&lt;&gt;"",_xlfn.XLOOKUP($B434,Event_and_Consequence!$CL:$CL,Event_and_Consequence!AI:AI,"",0,1),""))</f>
        <v/>
      </c>
      <c r="AA434" s="179" t="str">
        <f>IF($C434="","",IF(_xlfn.XLOOKUP($B434,Event_and_Consequence!$CL:$CL,Event_and_Consequence!AJ:AJ,"",0,1)&lt;&gt;"",_xlfn.XLOOKUP($B434,Event_and_Consequence!$CL:$CL,Event_and_Consequence!AJ:AJ,"",0,1),""))</f>
        <v/>
      </c>
      <c r="AB434" s="184"/>
    </row>
    <row r="435" spans="1:28" s="176" customFormat="1" ht="12" x14ac:dyDescent="0.25">
      <c r="A435" s="188"/>
      <c r="B435" s="188">
        <v>433</v>
      </c>
      <c r="C435" s="178" t="str">
        <f>_xlfn.XLOOKUP($B435,Event_and_Consequence!$CL:$CL,Event_and_Consequence!B:B,"",0,1)</f>
        <v/>
      </c>
      <c r="D435" s="179" t="str">
        <f>IF($C435="","",_xlfn.XLOOKUP(C435,Facility_Information!B:B,Facility_Information!O:O,,0,1))</f>
        <v/>
      </c>
      <c r="E435" s="180" t="str">
        <f>IF($C435="","",_xlfn.XLOOKUP($B435,Event_and_Consequence!$CL:$CL,Event_and_Consequence!G:G,"",0,1))</f>
        <v/>
      </c>
      <c r="F435" s="181" t="str">
        <f>IF($C435="","",_xlfn.XLOOKUP($B435,Event_and_Consequence!$CL:$CL,Event_and_Consequence!H:H,"",0,1))</f>
        <v/>
      </c>
      <c r="G435" s="184"/>
      <c r="H435" s="184"/>
      <c r="I435" s="184"/>
      <c r="J435" s="179" t="str">
        <f>IF($C435="","",_xlfn.XLOOKUP($B435,Event_and_Consequence!$CL:$CL,Event_and_Consequence!I:I,"",0,1))</f>
        <v/>
      </c>
      <c r="K435" s="184"/>
      <c r="L435" s="179" t="str">
        <f>IF($C435="","",IF(_xlfn.XLOOKUP($B435,Event_and_Consequence!$CL:$CL,Event_and_Consequence!Y:Y,"",0,1)&lt;&gt;"",_xlfn.XLOOKUP($B435,Event_and_Consequence!$CL:$CL,Event_and_Consequence!Y:Y,"",0,1),""))</f>
        <v/>
      </c>
      <c r="M435" s="179" t="str">
        <f>IF($C435="","",IF(_xlfn.XLOOKUP($B435,Event_and_Consequence!$CL:$CL,Event_and_Consequence!Z:Z,"",0,1)&lt;&gt;"",_xlfn.XLOOKUP($B435,Event_and_Consequence!$CL:$CL,Event_and_Consequence!Z:Z,"",0,1),""))</f>
        <v/>
      </c>
      <c r="N435" s="179" t="str">
        <f>IF($C435="","",IF(_xlfn.XLOOKUP($B435,Event_and_Consequence!$CL:$CL,Event_and_Consequence!AA:AA,"",0,1)&lt;&gt;"",_xlfn.XLOOKUP($B435,Event_and_Consequence!$CL:$CL,Event_and_Consequence!AA:AA,"",0,1),""))</f>
        <v/>
      </c>
      <c r="O435" s="179" t="str">
        <f>IF($C435="","",IF(_xlfn.XLOOKUP($B435,Event_and_Consequence!$CL:$CL,Event_and_Consequence!AB:AB,"",0,1)&lt;&gt;"",_xlfn.XLOOKUP($B435,Event_and_Consequence!$CL:$CL,Event_and_Consequence!AB:AB,"",0,1),""))</f>
        <v/>
      </c>
      <c r="P435" s="184"/>
      <c r="Q435" s="184"/>
      <c r="R435" s="179" t="str">
        <f>IF($C435="","",IF(_xlfn.XLOOKUP($B435,Event_and_Consequence!$CL:$CL,Event_and_Consequence!AC:AC,"",0,1)&lt;&gt;"",_xlfn.XLOOKUP($B435,Event_and_Consequence!$CL:$CL,Event_and_Consequence!AC:AC,"",0,1),""))</f>
        <v/>
      </c>
      <c r="S435" s="179" t="str">
        <f>IF($C435="","",IF(_xlfn.XLOOKUP($B435,Event_and_Consequence!$CL:$CL,Event_and_Consequence!AD:AD,"",0,1)&lt;&gt;"",_xlfn.XLOOKUP($B435,Event_and_Consequence!$CL:$CL,Event_and_Consequence!AD:AD,"",0,1),""))</f>
        <v/>
      </c>
      <c r="T435" s="179" t="str">
        <f>IF($C435="","",IF(_xlfn.XLOOKUP($B435,Event_and_Consequence!$CL:$CL,Event_and_Consequence!AE:AE,"",0,1)&lt;&gt;"",_xlfn.XLOOKUP($B435,Event_and_Consequence!$CL:$CL,Event_and_Consequence!AE:AE,"",0,1),""))</f>
        <v/>
      </c>
      <c r="U435" s="179" t="str">
        <f>IF($C435="","",IF(_xlfn.XLOOKUP($B435,Event_and_Consequence!$CL:$CL,Event_and_Consequence!AF:AF,"",0,1)&lt;&gt;"",_xlfn.XLOOKUP($B435,Event_and_Consequence!$CL:$CL,Event_and_Consequence!AF:AF,"",0,1),""))</f>
        <v/>
      </c>
      <c r="V435" s="184"/>
      <c r="W435" s="184"/>
      <c r="X435" s="179" t="str">
        <f>IF($C435="","",IF(_xlfn.XLOOKUP($B435,Event_and_Consequence!$CL:$CL,Event_and_Consequence!AG:AG,"",0,1)&lt;&gt;"",_xlfn.XLOOKUP($B435,Event_and_Consequence!$CL:$CL,Event_and_Consequence!AG:AG,"",0,1),""))</f>
        <v/>
      </c>
      <c r="Y435" s="179" t="str">
        <f>IF($C435="","",IF(_xlfn.XLOOKUP($B435,Event_and_Consequence!$CL:$CL,Event_and_Consequence!AH:AH,"",0,1)&lt;&gt;"",_xlfn.XLOOKUP($B435,Event_and_Consequence!$CL:$CL,Event_and_Consequence!AH:AH,"",0,1),""))</f>
        <v/>
      </c>
      <c r="Z435" s="179" t="str">
        <f>IF($C435="","",IF(_xlfn.XLOOKUP($B435,Event_and_Consequence!$CL:$CL,Event_and_Consequence!AI:AI,"",0,1)&lt;&gt;"",_xlfn.XLOOKUP($B435,Event_and_Consequence!$CL:$CL,Event_and_Consequence!AI:AI,"",0,1),""))</f>
        <v/>
      </c>
      <c r="AA435" s="179" t="str">
        <f>IF($C435="","",IF(_xlfn.XLOOKUP($B435,Event_and_Consequence!$CL:$CL,Event_and_Consequence!AJ:AJ,"",0,1)&lt;&gt;"",_xlfn.XLOOKUP($B435,Event_and_Consequence!$CL:$CL,Event_and_Consequence!AJ:AJ,"",0,1),""))</f>
        <v/>
      </c>
      <c r="AB435" s="184"/>
    </row>
    <row r="436" spans="1:28" s="176" customFormat="1" ht="12" x14ac:dyDescent="0.25">
      <c r="A436" s="188"/>
      <c r="B436" s="188">
        <v>434</v>
      </c>
      <c r="C436" s="178" t="str">
        <f>_xlfn.XLOOKUP($B436,Event_and_Consequence!$CL:$CL,Event_and_Consequence!B:B,"",0,1)</f>
        <v/>
      </c>
      <c r="D436" s="179" t="str">
        <f>IF($C436="","",_xlfn.XLOOKUP(C436,Facility_Information!B:B,Facility_Information!O:O,,0,1))</f>
        <v/>
      </c>
      <c r="E436" s="180" t="str">
        <f>IF($C436="","",_xlfn.XLOOKUP($B436,Event_and_Consequence!$CL:$CL,Event_and_Consequence!G:G,"",0,1))</f>
        <v/>
      </c>
      <c r="F436" s="181" t="str">
        <f>IF($C436="","",_xlfn.XLOOKUP($B436,Event_and_Consequence!$CL:$CL,Event_and_Consequence!H:H,"",0,1))</f>
        <v/>
      </c>
      <c r="G436" s="184"/>
      <c r="H436" s="184"/>
      <c r="I436" s="184"/>
      <c r="J436" s="179" t="str">
        <f>IF($C436="","",_xlfn.XLOOKUP($B436,Event_and_Consequence!$CL:$CL,Event_and_Consequence!I:I,"",0,1))</f>
        <v/>
      </c>
      <c r="K436" s="184"/>
      <c r="L436" s="179" t="str">
        <f>IF($C436="","",IF(_xlfn.XLOOKUP($B436,Event_and_Consequence!$CL:$CL,Event_and_Consequence!Y:Y,"",0,1)&lt;&gt;"",_xlfn.XLOOKUP($B436,Event_and_Consequence!$CL:$CL,Event_and_Consequence!Y:Y,"",0,1),""))</f>
        <v/>
      </c>
      <c r="M436" s="179" t="str">
        <f>IF($C436="","",IF(_xlfn.XLOOKUP($B436,Event_and_Consequence!$CL:$CL,Event_and_Consequence!Z:Z,"",0,1)&lt;&gt;"",_xlfn.XLOOKUP($B436,Event_and_Consequence!$CL:$CL,Event_and_Consequence!Z:Z,"",0,1),""))</f>
        <v/>
      </c>
      <c r="N436" s="179" t="str">
        <f>IF($C436="","",IF(_xlfn.XLOOKUP($B436,Event_and_Consequence!$CL:$CL,Event_and_Consequence!AA:AA,"",0,1)&lt;&gt;"",_xlfn.XLOOKUP($B436,Event_and_Consequence!$CL:$CL,Event_and_Consequence!AA:AA,"",0,1),""))</f>
        <v/>
      </c>
      <c r="O436" s="179" t="str">
        <f>IF($C436="","",IF(_xlfn.XLOOKUP($B436,Event_and_Consequence!$CL:$CL,Event_and_Consequence!AB:AB,"",0,1)&lt;&gt;"",_xlfn.XLOOKUP($B436,Event_and_Consequence!$CL:$CL,Event_and_Consequence!AB:AB,"",0,1),""))</f>
        <v/>
      </c>
      <c r="P436" s="184"/>
      <c r="Q436" s="184"/>
      <c r="R436" s="179" t="str">
        <f>IF($C436="","",IF(_xlfn.XLOOKUP($B436,Event_and_Consequence!$CL:$CL,Event_and_Consequence!AC:AC,"",0,1)&lt;&gt;"",_xlfn.XLOOKUP($B436,Event_and_Consequence!$CL:$CL,Event_and_Consequence!AC:AC,"",0,1),""))</f>
        <v/>
      </c>
      <c r="S436" s="179" t="str">
        <f>IF($C436="","",IF(_xlfn.XLOOKUP($B436,Event_and_Consequence!$CL:$CL,Event_and_Consequence!AD:AD,"",0,1)&lt;&gt;"",_xlfn.XLOOKUP($B436,Event_and_Consequence!$CL:$CL,Event_and_Consequence!AD:AD,"",0,1),""))</f>
        <v/>
      </c>
      <c r="T436" s="179" t="str">
        <f>IF($C436="","",IF(_xlfn.XLOOKUP($B436,Event_and_Consequence!$CL:$CL,Event_and_Consequence!AE:AE,"",0,1)&lt;&gt;"",_xlfn.XLOOKUP($B436,Event_and_Consequence!$CL:$CL,Event_and_Consequence!AE:AE,"",0,1),""))</f>
        <v/>
      </c>
      <c r="U436" s="179" t="str">
        <f>IF($C436="","",IF(_xlfn.XLOOKUP($B436,Event_and_Consequence!$CL:$CL,Event_and_Consequence!AF:AF,"",0,1)&lt;&gt;"",_xlfn.XLOOKUP($B436,Event_and_Consequence!$CL:$CL,Event_and_Consequence!AF:AF,"",0,1),""))</f>
        <v/>
      </c>
      <c r="V436" s="184"/>
      <c r="W436" s="184"/>
      <c r="X436" s="179" t="str">
        <f>IF($C436="","",IF(_xlfn.XLOOKUP($B436,Event_and_Consequence!$CL:$CL,Event_and_Consequence!AG:AG,"",0,1)&lt;&gt;"",_xlfn.XLOOKUP($B436,Event_and_Consequence!$CL:$CL,Event_and_Consequence!AG:AG,"",0,1),""))</f>
        <v/>
      </c>
      <c r="Y436" s="179" t="str">
        <f>IF($C436="","",IF(_xlfn.XLOOKUP($B436,Event_and_Consequence!$CL:$CL,Event_and_Consequence!AH:AH,"",0,1)&lt;&gt;"",_xlfn.XLOOKUP($B436,Event_and_Consequence!$CL:$CL,Event_and_Consequence!AH:AH,"",0,1),""))</f>
        <v/>
      </c>
      <c r="Z436" s="179" t="str">
        <f>IF($C436="","",IF(_xlfn.XLOOKUP($B436,Event_and_Consequence!$CL:$CL,Event_and_Consequence!AI:AI,"",0,1)&lt;&gt;"",_xlfn.XLOOKUP($B436,Event_and_Consequence!$CL:$CL,Event_and_Consequence!AI:AI,"",0,1),""))</f>
        <v/>
      </c>
      <c r="AA436" s="179" t="str">
        <f>IF($C436="","",IF(_xlfn.XLOOKUP($B436,Event_and_Consequence!$CL:$CL,Event_and_Consequence!AJ:AJ,"",0,1)&lt;&gt;"",_xlfn.XLOOKUP($B436,Event_and_Consequence!$CL:$CL,Event_and_Consequence!AJ:AJ,"",0,1),""))</f>
        <v/>
      </c>
      <c r="AB436" s="184"/>
    </row>
    <row r="437" spans="1:28" s="176" customFormat="1" ht="12" x14ac:dyDescent="0.25">
      <c r="A437" s="188"/>
      <c r="B437" s="188">
        <v>435</v>
      </c>
      <c r="C437" s="178" t="str">
        <f>_xlfn.XLOOKUP($B437,Event_and_Consequence!$CL:$CL,Event_and_Consequence!B:B,"",0,1)</f>
        <v/>
      </c>
      <c r="D437" s="179" t="str">
        <f>IF($C437="","",_xlfn.XLOOKUP(C437,Facility_Information!B:B,Facility_Information!O:O,,0,1))</f>
        <v/>
      </c>
      <c r="E437" s="180" t="str">
        <f>IF($C437="","",_xlfn.XLOOKUP($B437,Event_and_Consequence!$CL:$CL,Event_and_Consequence!G:G,"",0,1))</f>
        <v/>
      </c>
      <c r="F437" s="181" t="str">
        <f>IF($C437="","",_xlfn.XLOOKUP($B437,Event_and_Consequence!$CL:$CL,Event_and_Consequence!H:H,"",0,1))</f>
        <v/>
      </c>
      <c r="G437" s="184"/>
      <c r="H437" s="184"/>
      <c r="I437" s="184"/>
      <c r="J437" s="179" t="str">
        <f>IF($C437="","",_xlfn.XLOOKUP($B437,Event_and_Consequence!$CL:$CL,Event_and_Consequence!I:I,"",0,1))</f>
        <v/>
      </c>
      <c r="K437" s="184"/>
      <c r="L437" s="179" t="str">
        <f>IF($C437="","",IF(_xlfn.XLOOKUP($B437,Event_and_Consequence!$CL:$CL,Event_and_Consequence!Y:Y,"",0,1)&lt;&gt;"",_xlfn.XLOOKUP($B437,Event_and_Consequence!$CL:$CL,Event_and_Consequence!Y:Y,"",0,1),""))</f>
        <v/>
      </c>
      <c r="M437" s="179" t="str">
        <f>IF($C437="","",IF(_xlfn.XLOOKUP($B437,Event_and_Consequence!$CL:$CL,Event_and_Consequence!Z:Z,"",0,1)&lt;&gt;"",_xlfn.XLOOKUP($B437,Event_and_Consequence!$CL:$CL,Event_and_Consequence!Z:Z,"",0,1),""))</f>
        <v/>
      </c>
      <c r="N437" s="179" t="str">
        <f>IF($C437="","",IF(_xlfn.XLOOKUP($B437,Event_and_Consequence!$CL:$CL,Event_and_Consequence!AA:AA,"",0,1)&lt;&gt;"",_xlfn.XLOOKUP($B437,Event_and_Consequence!$CL:$CL,Event_and_Consequence!AA:AA,"",0,1),""))</f>
        <v/>
      </c>
      <c r="O437" s="179" t="str">
        <f>IF($C437="","",IF(_xlfn.XLOOKUP($B437,Event_and_Consequence!$CL:$CL,Event_and_Consequence!AB:AB,"",0,1)&lt;&gt;"",_xlfn.XLOOKUP($B437,Event_and_Consequence!$CL:$CL,Event_and_Consequence!AB:AB,"",0,1),""))</f>
        <v/>
      </c>
      <c r="P437" s="184"/>
      <c r="Q437" s="184"/>
      <c r="R437" s="179" t="str">
        <f>IF($C437="","",IF(_xlfn.XLOOKUP($B437,Event_and_Consequence!$CL:$CL,Event_and_Consequence!AC:AC,"",0,1)&lt;&gt;"",_xlfn.XLOOKUP($B437,Event_and_Consequence!$CL:$CL,Event_and_Consequence!AC:AC,"",0,1),""))</f>
        <v/>
      </c>
      <c r="S437" s="179" t="str">
        <f>IF($C437="","",IF(_xlfn.XLOOKUP($B437,Event_and_Consequence!$CL:$CL,Event_and_Consequence!AD:AD,"",0,1)&lt;&gt;"",_xlfn.XLOOKUP($B437,Event_and_Consequence!$CL:$CL,Event_and_Consequence!AD:AD,"",0,1),""))</f>
        <v/>
      </c>
      <c r="T437" s="179" t="str">
        <f>IF($C437="","",IF(_xlfn.XLOOKUP($B437,Event_and_Consequence!$CL:$CL,Event_and_Consequence!AE:AE,"",0,1)&lt;&gt;"",_xlfn.XLOOKUP($B437,Event_and_Consequence!$CL:$CL,Event_and_Consequence!AE:AE,"",0,1),""))</f>
        <v/>
      </c>
      <c r="U437" s="179" t="str">
        <f>IF($C437="","",IF(_xlfn.XLOOKUP($B437,Event_and_Consequence!$CL:$CL,Event_and_Consequence!AF:AF,"",0,1)&lt;&gt;"",_xlfn.XLOOKUP($B437,Event_and_Consequence!$CL:$CL,Event_and_Consequence!AF:AF,"",0,1),""))</f>
        <v/>
      </c>
      <c r="V437" s="184"/>
      <c r="W437" s="184"/>
      <c r="X437" s="179" t="str">
        <f>IF($C437="","",IF(_xlfn.XLOOKUP($B437,Event_and_Consequence!$CL:$CL,Event_and_Consequence!AG:AG,"",0,1)&lt;&gt;"",_xlfn.XLOOKUP($B437,Event_and_Consequence!$CL:$CL,Event_and_Consequence!AG:AG,"",0,1),""))</f>
        <v/>
      </c>
      <c r="Y437" s="179" t="str">
        <f>IF($C437="","",IF(_xlfn.XLOOKUP($B437,Event_and_Consequence!$CL:$CL,Event_and_Consequence!AH:AH,"",0,1)&lt;&gt;"",_xlfn.XLOOKUP($B437,Event_and_Consequence!$CL:$CL,Event_and_Consequence!AH:AH,"",0,1),""))</f>
        <v/>
      </c>
      <c r="Z437" s="179" t="str">
        <f>IF($C437="","",IF(_xlfn.XLOOKUP($B437,Event_and_Consequence!$CL:$CL,Event_and_Consequence!AI:AI,"",0,1)&lt;&gt;"",_xlfn.XLOOKUP($B437,Event_and_Consequence!$CL:$CL,Event_and_Consequence!AI:AI,"",0,1),""))</f>
        <v/>
      </c>
      <c r="AA437" s="179" t="str">
        <f>IF($C437="","",IF(_xlfn.XLOOKUP($B437,Event_and_Consequence!$CL:$CL,Event_and_Consequence!AJ:AJ,"",0,1)&lt;&gt;"",_xlfn.XLOOKUP($B437,Event_and_Consequence!$CL:$CL,Event_and_Consequence!AJ:AJ,"",0,1),""))</f>
        <v/>
      </c>
      <c r="AB437" s="184"/>
    </row>
    <row r="438" spans="1:28" s="176" customFormat="1" ht="12" x14ac:dyDescent="0.25">
      <c r="A438" s="188"/>
      <c r="B438" s="188">
        <v>436</v>
      </c>
      <c r="C438" s="178" t="str">
        <f>_xlfn.XLOOKUP($B438,Event_and_Consequence!$CL:$CL,Event_and_Consequence!B:B,"",0,1)</f>
        <v/>
      </c>
      <c r="D438" s="179" t="str">
        <f>IF($C438="","",_xlfn.XLOOKUP(C438,Facility_Information!B:B,Facility_Information!O:O,,0,1))</f>
        <v/>
      </c>
      <c r="E438" s="180" t="str">
        <f>IF($C438="","",_xlfn.XLOOKUP($B438,Event_and_Consequence!$CL:$CL,Event_and_Consequence!G:G,"",0,1))</f>
        <v/>
      </c>
      <c r="F438" s="181" t="str">
        <f>IF($C438="","",_xlfn.XLOOKUP($B438,Event_and_Consequence!$CL:$CL,Event_and_Consequence!H:H,"",0,1))</f>
        <v/>
      </c>
      <c r="G438" s="184"/>
      <c r="H438" s="184"/>
      <c r="I438" s="184"/>
      <c r="J438" s="179" t="str">
        <f>IF($C438="","",_xlfn.XLOOKUP($B438,Event_and_Consequence!$CL:$CL,Event_and_Consequence!I:I,"",0,1))</f>
        <v/>
      </c>
      <c r="K438" s="184"/>
      <c r="L438" s="179" t="str">
        <f>IF($C438="","",IF(_xlfn.XLOOKUP($B438,Event_and_Consequence!$CL:$CL,Event_and_Consequence!Y:Y,"",0,1)&lt;&gt;"",_xlfn.XLOOKUP($B438,Event_and_Consequence!$CL:$CL,Event_and_Consequence!Y:Y,"",0,1),""))</f>
        <v/>
      </c>
      <c r="M438" s="179" t="str">
        <f>IF($C438="","",IF(_xlfn.XLOOKUP($B438,Event_and_Consequence!$CL:$CL,Event_and_Consequence!Z:Z,"",0,1)&lt;&gt;"",_xlfn.XLOOKUP($B438,Event_and_Consequence!$CL:$CL,Event_and_Consequence!Z:Z,"",0,1),""))</f>
        <v/>
      </c>
      <c r="N438" s="179" t="str">
        <f>IF($C438="","",IF(_xlfn.XLOOKUP($B438,Event_and_Consequence!$CL:$CL,Event_and_Consequence!AA:AA,"",0,1)&lt;&gt;"",_xlfn.XLOOKUP($B438,Event_and_Consequence!$CL:$CL,Event_and_Consequence!AA:AA,"",0,1),""))</f>
        <v/>
      </c>
      <c r="O438" s="179" t="str">
        <f>IF($C438="","",IF(_xlfn.XLOOKUP($B438,Event_and_Consequence!$CL:$CL,Event_and_Consequence!AB:AB,"",0,1)&lt;&gt;"",_xlfn.XLOOKUP($B438,Event_and_Consequence!$CL:$CL,Event_and_Consequence!AB:AB,"",0,1),""))</f>
        <v/>
      </c>
      <c r="P438" s="184"/>
      <c r="Q438" s="184"/>
      <c r="R438" s="179" t="str">
        <f>IF($C438="","",IF(_xlfn.XLOOKUP($B438,Event_and_Consequence!$CL:$CL,Event_and_Consequence!AC:AC,"",0,1)&lt;&gt;"",_xlfn.XLOOKUP($B438,Event_and_Consequence!$CL:$CL,Event_and_Consequence!AC:AC,"",0,1),""))</f>
        <v/>
      </c>
      <c r="S438" s="179" t="str">
        <f>IF($C438="","",IF(_xlfn.XLOOKUP($B438,Event_and_Consequence!$CL:$CL,Event_and_Consequence!AD:AD,"",0,1)&lt;&gt;"",_xlfn.XLOOKUP($B438,Event_and_Consequence!$CL:$CL,Event_and_Consequence!AD:AD,"",0,1),""))</f>
        <v/>
      </c>
      <c r="T438" s="179" t="str">
        <f>IF($C438="","",IF(_xlfn.XLOOKUP($B438,Event_and_Consequence!$CL:$CL,Event_and_Consequence!AE:AE,"",0,1)&lt;&gt;"",_xlfn.XLOOKUP($B438,Event_and_Consequence!$CL:$CL,Event_and_Consequence!AE:AE,"",0,1),""))</f>
        <v/>
      </c>
      <c r="U438" s="179" t="str">
        <f>IF($C438="","",IF(_xlfn.XLOOKUP($B438,Event_and_Consequence!$CL:$CL,Event_and_Consequence!AF:AF,"",0,1)&lt;&gt;"",_xlfn.XLOOKUP($B438,Event_and_Consequence!$CL:$CL,Event_and_Consequence!AF:AF,"",0,1),""))</f>
        <v/>
      </c>
      <c r="V438" s="184"/>
      <c r="W438" s="184"/>
      <c r="X438" s="179" t="str">
        <f>IF($C438="","",IF(_xlfn.XLOOKUP($B438,Event_and_Consequence!$CL:$CL,Event_and_Consequence!AG:AG,"",0,1)&lt;&gt;"",_xlfn.XLOOKUP($B438,Event_and_Consequence!$CL:$CL,Event_and_Consequence!AG:AG,"",0,1),""))</f>
        <v/>
      </c>
      <c r="Y438" s="179" t="str">
        <f>IF($C438="","",IF(_xlfn.XLOOKUP($B438,Event_and_Consequence!$CL:$CL,Event_and_Consequence!AH:AH,"",0,1)&lt;&gt;"",_xlfn.XLOOKUP($B438,Event_and_Consequence!$CL:$CL,Event_and_Consequence!AH:AH,"",0,1),""))</f>
        <v/>
      </c>
      <c r="Z438" s="179" t="str">
        <f>IF($C438="","",IF(_xlfn.XLOOKUP($B438,Event_and_Consequence!$CL:$CL,Event_and_Consequence!AI:AI,"",0,1)&lt;&gt;"",_xlfn.XLOOKUP($B438,Event_and_Consequence!$CL:$CL,Event_and_Consequence!AI:AI,"",0,1),""))</f>
        <v/>
      </c>
      <c r="AA438" s="179" t="str">
        <f>IF($C438="","",IF(_xlfn.XLOOKUP($B438,Event_and_Consequence!$CL:$CL,Event_and_Consequence!AJ:AJ,"",0,1)&lt;&gt;"",_xlfn.XLOOKUP($B438,Event_and_Consequence!$CL:$CL,Event_and_Consequence!AJ:AJ,"",0,1),""))</f>
        <v/>
      </c>
      <c r="AB438" s="184"/>
    </row>
    <row r="439" spans="1:28" s="176" customFormat="1" ht="12" x14ac:dyDescent="0.25">
      <c r="A439" s="188"/>
      <c r="B439" s="188">
        <v>437</v>
      </c>
      <c r="C439" s="178" t="str">
        <f>_xlfn.XLOOKUP($B439,Event_and_Consequence!$CL:$CL,Event_and_Consequence!B:B,"",0,1)</f>
        <v/>
      </c>
      <c r="D439" s="179" t="str">
        <f>IF($C439="","",_xlfn.XLOOKUP(C439,Facility_Information!B:B,Facility_Information!O:O,,0,1))</f>
        <v/>
      </c>
      <c r="E439" s="180" t="str">
        <f>IF($C439="","",_xlfn.XLOOKUP($B439,Event_and_Consequence!$CL:$CL,Event_and_Consequence!G:G,"",0,1))</f>
        <v/>
      </c>
      <c r="F439" s="181" t="str">
        <f>IF($C439="","",_xlfn.XLOOKUP($B439,Event_and_Consequence!$CL:$CL,Event_and_Consequence!H:H,"",0,1))</f>
        <v/>
      </c>
      <c r="G439" s="184"/>
      <c r="H439" s="184"/>
      <c r="I439" s="184"/>
      <c r="J439" s="179" t="str">
        <f>IF($C439="","",_xlfn.XLOOKUP($B439,Event_and_Consequence!$CL:$CL,Event_and_Consequence!I:I,"",0,1))</f>
        <v/>
      </c>
      <c r="K439" s="184"/>
      <c r="L439" s="179" t="str">
        <f>IF($C439="","",IF(_xlfn.XLOOKUP($B439,Event_and_Consequence!$CL:$CL,Event_and_Consequence!Y:Y,"",0,1)&lt;&gt;"",_xlfn.XLOOKUP($B439,Event_and_Consequence!$CL:$CL,Event_and_Consequence!Y:Y,"",0,1),""))</f>
        <v/>
      </c>
      <c r="M439" s="179" t="str">
        <f>IF($C439="","",IF(_xlfn.XLOOKUP($B439,Event_and_Consequence!$CL:$CL,Event_and_Consequence!Z:Z,"",0,1)&lt;&gt;"",_xlfn.XLOOKUP($B439,Event_and_Consequence!$CL:$CL,Event_and_Consequence!Z:Z,"",0,1),""))</f>
        <v/>
      </c>
      <c r="N439" s="179" t="str">
        <f>IF($C439="","",IF(_xlfn.XLOOKUP($B439,Event_and_Consequence!$CL:$CL,Event_and_Consequence!AA:AA,"",0,1)&lt;&gt;"",_xlfn.XLOOKUP($B439,Event_and_Consequence!$CL:$CL,Event_and_Consequence!AA:AA,"",0,1),""))</f>
        <v/>
      </c>
      <c r="O439" s="179" t="str">
        <f>IF($C439="","",IF(_xlfn.XLOOKUP($B439,Event_and_Consequence!$CL:$CL,Event_and_Consequence!AB:AB,"",0,1)&lt;&gt;"",_xlfn.XLOOKUP($B439,Event_and_Consequence!$CL:$CL,Event_and_Consequence!AB:AB,"",0,1),""))</f>
        <v/>
      </c>
      <c r="P439" s="184"/>
      <c r="Q439" s="184"/>
      <c r="R439" s="179" t="str">
        <f>IF($C439="","",IF(_xlfn.XLOOKUP($B439,Event_and_Consequence!$CL:$CL,Event_and_Consequence!AC:AC,"",0,1)&lt;&gt;"",_xlfn.XLOOKUP($B439,Event_and_Consequence!$CL:$CL,Event_and_Consequence!AC:AC,"",0,1),""))</f>
        <v/>
      </c>
      <c r="S439" s="179" t="str">
        <f>IF($C439="","",IF(_xlfn.XLOOKUP($B439,Event_and_Consequence!$CL:$CL,Event_and_Consequence!AD:AD,"",0,1)&lt;&gt;"",_xlfn.XLOOKUP($B439,Event_and_Consequence!$CL:$CL,Event_and_Consequence!AD:AD,"",0,1),""))</f>
        <v/>
      </c>
      <c r="T439" s="179" t="str">
        <f>IF($C439="","",IF(_xlfn.XLOOKUP($B439,Event_and_Consequence!$CL:$CL,Event_and_Consequence!AE:AE,"",0,1)&lt;&gt;"",_xlfn.XLOOKUP($B439,Event_and_Consequence!$CL:$CL,Event_and_Consequence!AE:AE,"",0,1),""))</f>
        <v/>
      </c>
      <c r="U439" s="179" t="str">
        <f>IF($C439="","",IF(_xlfn.XLOOKUP($B439,Event_and_Consequence!$CL:$CL,Event_and_Consequence!AF:AF,"",0,1)&lt;&gt;"",_xlfn.XLOOKUP($B439,Event_and_Consequence!$CL:$CL,Event_and_Consequence!AF:AF,"",0,1),""))</f>
        <v/>
      </c>
      <c r="V439" s="184"/>
      <c r="W439" s="184"/>
      <c r="X439" s="179" t="str">
        <f>IF($C439="","",IF(_xlfn.XLOOKUP($B439,Event_and_Consequence!$CL:$CL,Event_and_Consequence!AG:AG,"",0,1)&lt;&gt;"",_xlfn.XLOOKUP($B439,Event_and_Consequence!$CL:$CL,Event_and_Consequence!AG:AG,"",0,1),""))</f>
        <v/>
      </c>
      <c r="Y439" s="179" t="str">
        <f>IF($C439="","",IF(_xlfn.XLOOKUP($B439,Event_and_Consequence!$CL:$CL,Event_and_Consequence!AH:AH,"",0,1)&lt;&gt;"",_xlfn.XLOOKUP($B439,Event_and_Consequence!$CL:$CL,Event_and_Consequence!AH:AH,"",0,1),""))</f>
        <v/>
      </c>
      <c r="Z439" s="179" t="str">
        <f>IF($C439="","",IF(_xlfn.XLOOKUP($B439,Event_and_Consequence!$CL:$CL,Event_and_Consequence!AI:AI,"",0,1)&lt;&gt;"",_xlfn.XLOOKUP($B439,Event_and_Consequence!$CL:$CL,Event_and_Consequence!AI:AI,"",0,1),""))</f>
        <v/>
      </c>
      <c r="AA439" s="179" t="str">
        <f>IF($C439="","",IF(_xlfn.XLOOKUP($B439,Event_and_Consequence!$CL:$CL,Event_and_Consequence!AJ:AJ,"",0,1)&lt;&gt;"",_xlfn.XLOOKUP($B439,Event_and_Consequence!$CL:$CL,Event_and_Consequence!AJ:AJ,"",0,1),""))</f>
        <v/>
      </c>
      <c r="AB439" s="184"/>
    </row>
    <row r="440" spans="1:28" s="176" customFormat="1" ht="12" x14ac:dyDescent="0.25">
      <c r="A440" s="188"/>
      <c r="B440" s="188">
        <v>438</v>
      </c>
      <c r="C440" s="178" t="str">
        <f>_xlfn.XLOOKUP($B440,Event_and_Consequence!$CL:$CL,Event_and_Consequence!B:B,"",0,1)</f>
        <v/>
      </c>
      <c r="D440" s="179" t="str">
        <f>IF($C440="","",_xlfn.XLOOKUP(C440,Facility_Information!B:B,Facility_Information!O:O,,0,1))</f>
        <v/>
      </c>
      <c r="E440" s="180" t="str">
        <f>IF($C440="","",_xlfn.XLOOKUP($B440,Event_and_Consequence!$CL:$CL,Event_and_Consequence!G:G,"",0,1))</f>
        <v/>
      </c>
      <c r="F440" s="181" t="str">
        <f>IF($C440="","",_xlfn.XLOOKUP($B440,Event_and_Consequence!$CL:$CL,Event_and_Consequence!H:H,"",0,1))</f>
        <v/>
      </c>
      <c r="G440" s="184"/>
      <c r="H440" s="184"/>
      <c r="I440" s="184"/>
      <c r="J440" s="179" t="str">
        <f>IF($C440="","",_xlfn.XLOOKUP($B440,Event_and_Consequence!$CL:$CL,Event_and_Consequence!I:I,"",0,1))</f>
        <v/>
      </c>
      <c r="K440" s="184"/>
      <c r="L440" s="179" t="str">
        <f>IF($C440="","",IF(_xlfn.XLOOKUP($B440,Event_and_Consequence!$CL:$CL,Event_and_Consequence!Y:Y,"",0,1)&lt;&gt;"",_xlfn.XLOOKUP($B440,Event_and_Consequence!$CL:$CL,Event_and_Consequence!Y:Y,"",0,1),""))</f>
        <v/>
      </c>
      <c r="M440" s="179" t="str">
        <f>IF($C440="","",IF(_xlfn.XLOOKUP($B440,Event_and_Consequence!$CL:$CL,Event_and_Consequence!Z:Z,"",0,1)&lt;&gt;"",_xlfn.XLOOKUP($B440,Event_and_Consequence!$CL:$CL,Event_and_Consequence!Z:Z,"",0,1),""))</f>
        <v/>
      </c>
      <c r="N440" s="179" t="str">
        <f>IF($C440="","",IF(_xlfn.XLOOKUP($B440,Event_and_Consequence!$CL:$CL,Event_and_Consequence!AA:AA,"",0,1)&lt;&gt;"",_xlfn.XLOOKUP($B440,Event_and_Consequence!$CL:$CL,Event_and_Consequence!AA:AA,"",0,1),""))</f>
        <v/>
      </c>
      <c r="O440" s="179" t="str">
        <f>IF($C440="","",IF(_xlfn.XLOOKUP($B440,Event_and_Consequence!$CL:$CL,Event_and_Consequence!AB:AB,"",0,1)&lt;&gt;"",_xlfn.XLOOKUP($B440,Event_and_Consequence!$CL:$CL,Event_and_Consequence!AB:AB,"",0,1),""))</f>
        <v/>
      </c>
      <c r="P440" s="184"/>
      <c r="Q440" s="184"/>
      <c r="R440" s="179" t="str">
        <f>IF($C440="","",IF(_xlfn.XLOOKUP($B440,Event_and_Consequence!$CL:$CL,Event_and_Consequence!AC:AC,"",0,1)&lt;&gt;"",_xlfn.XLOOKUP($B440,Event_and_Consequence!$CL:$CL,Event_and_Consequence!AC:AC,"",0,1),""))</f>
        <v/>
      </c>
      <c r="S440" s="179" t="str">
        <f>IF($C440="","",IF(_xlfn.XLOOKUP($B440,Event_and_Consequence!$CL:$CL,Event_and_Consequence!AD:AD,"",0,1)&lt;&gt;"",_xlfn.XLOOKUP($B440,Event_and_Consequence!$CL:$CL,Event_and_Consequence!AD:AD,"",0,1),""))</f>
        <v/>
      </c>
      <c r="T440" s="179" t="str">
        <f>IF($C440="","",IF(_xlfn.XLOOKUP($B440,Event_and_Consequence!$CL:$CL,Event_and_Consequence!AE:AE,"",0,1)&lt;&gt;"",_xlfn.XLOOKUP($B440,Event_and_Consequence!$CL:$CL,Event_and_Consequence!AE:AE,"",0,1),""))</f>
        <v/>
      </c>
      <c r="U440" s="179" t="str">
        <f>IF($C440="","",IF(_xlfn.XLOOKUP($B440,Event_and_Consequence!$CL:$CL,Event_and_Consequence!AF:AF,"",0,1)&lt;&gt;"",_xlfn.XLOOKUP($B440,Event_and_Consequence!$CL:$CL,Event_and_Consequence!AF:AF,"",0,1),""))</f>
        <v/>
      </c>
      <c r="V440" s="184"/>
      <c r="W440" s="184"/>
      <c r="X440" s="179" t="str">
        <f>IF($C440="","",IF(_xlfn.XLOOKUP($B440,Event_and_Consequence!$CL:$CL,Event_and_Consequence!AG:AG,"",0,1)&lt;&gt;"",_xlfn.XLOOKUP($B440,Event_and_Consequence!$CL:$CL,Event_and_Consequence!AG:AG,"",0,1),""))</f>
        <v/>
      </c>
      <c r="Y440" s="179" t="str">
        <f>IF($C440="","",IF(_xlfn.XLOOKUP($B440,Event_and_Consequence!$CL:$CL,Event_and_Consequence!AH:AH,"",0,1)&lt;&gt;"",_xlfn.XLOOKUP($B440,Event_and_Consequence!$CL:$CL,Event_and_Consequence!AH:AH,"",0,1),""))</f>
        <v/>
      </c>
      <c r="Z440" s="179" t="str">
        <f>IF($C440="","",IF(_xlfn.XLOOKUP($B440,Event_and_Consequence!$CL:$CL,Event_and_Consequence!AI:AI,"",0,1)&lt;&gt;"",_xlfn.XLOOKUP($B440,Event_and_Consequence!$CL:$CL,Event_and_Consequence!AI:AI,"",0,1),""))</f>
        <v/>
      </c>
      <c r="AA440" s="179" t="str">
        <f>IF($C440="","",IF(_xlfn.XLOOKUP($B440,Event_and_Consequence!$CL:$CL,Event_and_Consequence!AJ:AJ,"",0,1)&lt;&gt;"",_xlfn.XLOOKUP($B440,Event_and_Consequence!$CL:$CL,Event_and_Consequence!AJ:AJ,"",0,1),""))</f>
        <v/>
      </c>
      <c r="AB440" s="184"/>
    </row>
    <row r="441" spans="1:28" s="176" customFormat="1" ht="12" x14ac:dyDescent="0.25">
      <c r="A441" s="188"/>
      <c r="B441" s="188">
        <v>439</v>
      </c>
      <c r="C441" s="178" t="str">
        <f>_xlfn.XLOOKUP($B441,Event_and_Consequence!$CL:$CL,Event_and_Consequence!B:B,"",0,1)</f>
        <v/>
      </c>
      <c r="D441" s="179" t="str">
        <f>IF($C441="","",_xlfn.XLOOKUP(C441,Facility_Information!B:B,Facility_Information!O:O,,0,1))</f>
        <v/>
      </c>
      <c r="E441" s="180" t="str">
        <f>IF($C441="","",_xlfn.XLOOKUP($B441,Event_and_Consequence!$CL:$CL,Event_and_Consequence!G:G,"",0,1))</f>
        <v/>
      </c>
      <c r="F441" s="181" t="str">
        <f>IF($C441="","",_xlfn.XLOOKUP($B441,Event_and_Consequence!$CL:$CL,Event_and_Consequence!H:H,"",0,1))</f>
        <v/>
      </c>
      <c r="G441" s="184"/>
      <c r="H441" s="184"/>
      <c r="I441" s="184"/>
      <c r="J441" s="179" t="str">
        <f>IF($C441="","",_xlfn.XLOOKUP($B441,Event_and_Consequence!$CL:$CL,Event_and_Consequence!I:I,"",0,1))</f>
        <v/>
      </c>
      <c r="K441" s="184"/>
      <c r="L441" s="179" t="str">
        <f>IF($C441="","",IF(_xlfn.XLOOKUP($B441,Event_and_Consequence!$CL:$CL,Event_and_Consequence!Y:Y,"",0,1)&lt;&gt;"",_xlfn.XLOOKUP($B441,Event_and_Consequence!$CL:$CL,Event_and_Consequence!Y:Y,"",0,1),""))</f>
        <v/>
      </c>
      <c r="M441" s="179" t="str">
        <f>IF($C441="","",IF(_xlfn.XLOOKUP($B441,Event_and_Consequence!$CL:$CL,Event_and_Consequence!Z:Z,"",0,1)&lt;&gt;"",_xlfn.XLOOKUP($B441,Event_and_Consequence!$CL:$CL,Event_and_Consequence!Z:Z,"",0,1),""))</f>
        <v/>
      </c>
      <c r="N441" s="179" t="str">
        <f>IF($C441="","",IF(_xlfn.XLOOKUP($B441,Event_and_Consequence!$CL:$CL,Event_and_Consequence!AA:AA,"",0,1)&lt;&gt;"",_xlfn.XLOOKUP($B441,Event_and_Consequence!$CL:$CL,Event_and_Consequence!AA:AA,"",0,1),""))</f>
        <v/>
      </c>
      <c r="O441" s="179" t="str">
        <f>IF($C441="","",IF(_xlfn.XLOOKUP($B441,Event_and_Consequence!$CL:$CL,Event_and_Consequence!AB:AB,"",0,1)&lt;&gt;"",_xlfn.XLOOKUP($B441,Event_and_Consequence!$CL:$CL,Event_and_Consequence!AB:AB,"",0,1),""))</f>
        <v/>
      </c>
      <c r="P441" s="184"/>
      <c r="Q441" s="184"/>
      <c r="R441" s="179" t="str">
        <f>IF($C441="","",IF(_xlfn.XLOOKUP($B441,Event_and_Consequence!$CL:$CL,Event_and_Consequence!AC:AC,"",0,1)&lt;&gt;"",_xlfn.XLOOKUP($B441,Event_and_Consequence!$CL:$CL,Event_and_Consequence!AC:AC,"",0,1),""))</f>
        <v/>
      </c>
      <c r="S441" s="179" t="str">
        <f>IF($C441="","",IF(_xlfn.XLOOKUP($B441,Event_and_Consequence!$CL:$CL,Event_and_Consequence!AD:AD,"",0,1)&lt;&gt;"",_xlfn.XLOOKUP($B441,Event_and_Consequence!$CL:$CL,Event_and_Consequence!AD:AD,"",0,1),""))</f>
        <v/>
      </c>
      <c r="T441" s="179" t="str">
        <f>IF($C441="","",IF(_xlfn.XLOOKUP($B441,Event_and_Consequence!$CL:$CL,Event_and_Consequence!AE:AE,"",0,1)&lt;&gt;"",_xlfn.XLOOKUP($B441,Event_and_Consequence!$CL:$CL,Event_and_Consequence!AE:AE,"",0,1),""))</f>
        <v/>
      </c>
      <c r="U441" s="179" t="str">
        <f>IF($C441="","",IF(_xlfn.XLOOKUP($B441,Event_and_Consequence!$CL:$CL,Event_and_Consequence!AF:AF,"",0,1)&lt;&gt;"",_xlfn.XLOOKUP($B441,Event_and_Consequence!$CL:$CL,Event_and_Consequence!AF:AF,"",0,1),""))</f>
        <v/>
      </c>
      <c r="V441" s="184"/>
      <c r="W441" s="184"/>
      <c r="X441" s="179" t="str">
        <f>IF($C441="","",IF(_xlfn.XLOOKUP($B441,Event_and_Consequence!$CL:$CL,Event_and_Consequence!AG:AG,"",0,1)&lt;&gt;"",_xlfn.XLOOKUP($B441,Event_and_Consequence!$CL:$CL,Event_and_Consequence!AG:AG,"",0,1),""))</f>
        <v/>
      </c>
      <c r="Y441" s="179" t="str">
        <f>IF($C441="","",IF(_xlfn.XLOOKUP($B441,Event_and_Consequence!$CL:$CL,Event_and_Consequence!AH:AH,"",0,1)&lt;&gt;"",_xlfn.XLOOKUP($B441,Event_and_Consequence!$CL:$CL,Event_and_Consequence!AH:AH,"",0,1),""))</f>
        <v/>
      </c>
      <c r="Z441" s="179" t="str">
        <f>IF($C441="","",IF(_xlfn.XLOOKUP($B441,Event_and_Consequence!$CL:$CL,Event_and_Consequence!AI:AI,"",0,1)&lt;&gt;"",_xlfn.XLOOKUP($B441,Event_and_Consequence!$CL:$CL,Event_and_Consequence!AI:AI,"",0,1),""))</f>
        <v/>
      </c>
      <c r="AA441" s="179" t="str">
        <f>IF($C441="","",IF(_xlfn.XLOOKUP($B441,Event_and_Consequence!$CL:$CL,Event_and_Consequence!AJ:AJ,"",0,1)&lt;&gt;"",_xlfn.XLOOKUP($B441,Event_and_Consequence!$CL:$CL,Event_and_Consequence!AJ:AJ,"",0,1),""))</f>
        <v/>
      </c>
      <c r="AB441" s="184"/>
    </row>
    <row r="442" spans="1:28" s="176" customFormat="1" ht="12" x14ac:dyDescent="0.25">
      <c r="A442" s="188"/>
      <c r="B442" s="188">
        <v>440</v>
      </c>
      <c r="C442" s="178" t="str">
        <f>_xlfn.XLOOKUP($B442,Event_and_Consequence!$CL:$CL,Event_and_Consequence!B:B,"",0,1)</f>
        <v/>
      </c>
      <c r="D442" s="179" t="str">
        <f>IF($C442="","",_xlfn.XLOOKUP(C442,Facility_Information!B:B,Facility_Information!O:O,,0,1))</f>
        <v/>
      </c>
      <c r="E442" s="180" t="str">
        <f>IF($C442="","",_xlfn.XLOOKUP($B442,Event_and_Consequence!$CL:$CL,Event_and_Consequence!G:G,"",0,1))</f>
        <v/>
      </c>
      <c r="F442" s="181" t="str">
        <f>IF($C442="","",_xlfn.XLOOKUP($B442,Event_and_Consequence!$CL:$CL,Event_and_Consequence!H:H,"",0,1))</f>
        <v/>
      </c>
      <c r="G442" s="184"/>
      <c r="H442" s="184"/>
      <c r="I442" s="184"/>
      <c r="J442" s="179" t="str">
        <f>IF($C442="","",_xlfn.XLOOKUP($B442,Event_and_Consequence!$CL:$CL,Event_and_Consequence!I:I,"",0,1))</f>
        <v/>
      </c>
      <c r="K442" s="184"/>
      <c r="L442" s="179" t="str">
        <f>IF($C442="","",IF(_xlfn.XLOOKUP($B442,Event_and_Consequence!$CL:$CL,Event_and_Consequence!Y:Y,"",0,1)&lt;&gt;"",_xlfn.XLOOKUP($B442,Event_and_Consequence!$CL:$CL,Event_and_Consequence!Y:Y,"",0,1),""))</f>
        <v/>
      </c>
      <c r="M442" s="179" t="str">
        <f>IF($C442="","",IF(_xlfn.XLOOKUP($B442,Event_and_Consequence!$CL:$CL,Event_and_Consequence!Z:Z,"",0,1)&lt;&gt;"",_xlfn.XLOOKUP($B442,Event_and_Consequence!$CL:$CL,Event_and_Consequence!Z:Z,"",0,1),""))</f>
        <v/>
      </c>
      <c r="N442" s="179" t="str">
        <f>IF($C442="","",IF(_xlfn.XLOOKUP($B442,Event_and_Consequence!$CL:$CL,Event_and_Consequence!AA:AA,"",0,1)&lt;&gt;"",_xlfn.XLOOKUP($B442,Event_and_Consequence!$CL:$CL,Event_and_Consequence!AA:AA,"",0,1),""))</f>
        <v/>
      </c>
      <c r="O442" s="179" t="str">
        <f>IF($C442="","",IF(_xlfn.XLOOKUP($B442,Event_and_Consequence!$CL:$CL,Event_and_Consequence!AB:AB,"",0,1)&lt;&gt;"",_xlfn.XLOOKUP($B442,Event_and_Consequence!$CL:$CL,Event_and_Consequence!AB:AB,"",0,1),""))</f>
        <v/>
      </c>
      <c r="P442" s="184"/>
      <c r="Q442" s="184"/>
      <c r="R442" s="179" t="str">
        <f>IF($C442="","",IF(_xlfn.XLOOKUP($B442,Event_and_Consequence!$CL:$CL,Event_and_Consequence!AC:AC,"",0,1)&lt;&gt;"",_xlfn.XLOOKUP($B442,Event_and_Consequence!$CL:$CL,Event_and_Consequence!AC:AC,"",0,1),""))</f>
        <v/>
      </c>
      <c r="S442" s="179" t="str">
        <f>IF($C442="","",IF(_xlfn.XLOOKUP($B442,Event_and_Consequence!$CL:$CL,Event_and_Consequence!AD:AD,"",0,1)&lt;&gt;"",_xlfn.XLOOKUP($B442,Event_and_Consequence!$CL:$CL,Event_and_Consequence!AD:AD,"",0,1),""))</f>
        <v/>
      </c>
      <c r="T442" s="179" t="str">
        <f>IF($C442="","",IF(_xlfn.XLOOKUP($B442,Event_and_Consequence!$CL:$CL,Event_and_Consequence!AE:AE,"",0,1)&lt;&gt;"",_xlfn.XLOOKUP($B442,Event_and_Consequence!$CL:$CL,Event_and_Consequence!AE:AE,"",0,1),""))</f>
        <v/>
      </c>
      <c r="U442" s="179" t="str">
        <f>IF($C442="","",IF(_xlfn.XLOOKUP($B442,Event_and_Consequence!$CL:$CL,Event_and_Consequence!AF:AF,"",0,1)&lt;&gt;"",_xlfn.XLOOKUP($B442,Event_and_Consequence!$CL:$CL,Event_and_Consequence!AF:AF,"",0,1),""))</f>
        <v/>
      </c>
      <c r="V442" s="184"/>
      <c r="W442" s="184"/>
      <c r="X442" s="179" t="str">
        <f>IF($C442="","",IF(_xlfn.XLOOKUP($B442,Event_and_Consequence!$CL:$CL,Event_and_Consequence!AG:AG,"",0,1)&lt;&gt;"",_xlfn.XLOOKUP($B442,Event_and_Consequence!$CL:$CL,Event_and_Consequence!AG:AG,"",0,1),""))</f>
        <v/>
      </c>
      <c r="Y442" s="179" t="str">
        <f>IF($C442="","",IF(_xlfn.XLOOKUP($B442,Event_and_Consequence!$CL:$CL,Event_and_Consequence!AH:AH,"",0,1)&lt;&gt;"",_xlfn.XLOOKUP($B442,Event_and_Consequence!$CL:$CL,Event_and_Consequence!AH:AH,"",0,1),""))</f>
        <v/>
      </c>
      <c r="Z442" s="179" t="str">
        <f>IF($C442="","",IF(_xlfn.XLOOKUP($B442,Event_and_Consequence!$CL:$CL,Event_and_Consequence!AI:AI,"",0,1)&lt;&gt;"",_xlfn.XLOOKUP($B442,Event_and_Consequence!$CL:$CL,Event_and_Consequence!AI:AI,"",0,1),""))</f>
        <v/>
      </c>
      <c r="AA442" s="179" t="str">
        <f>IF($C442="","",IF(_xlfn.XLOOKUP($B442,Event_and_Consequence!$CL:$CL,Event_and_Consequence!AJ:AJ,"",0,1)&lt;&gt;"",_xlfn.XLOOKUP($B442,Event_and_Consequence!$CL:$CL,Event_and_Consequence!AJ:AJ,"",0,1),""))</f>
        <v/>
      </c>
      <c r="AB442" s="184"/>
    </row>
    <row r="443" spans="1:28" s="176" customFormat="1" ht="12" x14ac:dyDescent="0.25">
      <c r="A443" s="188"/>
      <c r="B443" s="188">
        <v>441</v>
      </c>
      <c r="C443" s="178" t="str">
        <f>_xlfn.XLOOKUP($B443,Event_and_Consequence!$CL:$CL,Event_and_Consequence!B:B,"",0,1)</f>
        <v/>
      </c>
      <c r="D443" s="179" t="str">
        <f>IF($C443="","",_xlfn.XLOOKUP(C443,Facility_Information!B:B,Facility_Information!O:O,,0,1))</f>
        <v/>
      </c>
      <c r="E443" s="180" t="str">
        <f>IF($C443="","",_xlfn.XLOOKUP($B443,Event_and_Consequence!$CL:$CL,Event_and_Consequence!G:G,"",0,1))</f>
        <v/>
      </c>
      <c r="F443" s="181" t="str">
        <f>IF($C443="","",_xlfn.XLOOKUP($B443,Event_and_Consequence!$CL:$CL,Event_and_Consequence!H:H,"",0,1))</f>
        <v/>
      </c>
      <c r="G443" s="184"/>
      <c r="H443" s="184"/>
      <c r="I443" s="184"/>
      <c r="J443" s="179" t="str">
        <f>IF($C443="","",_xlfn.XLOOKUP($B443,Event_and_Consequence!$CL:$CL,Event_and_Consequence!I:I,"",0,1))</f>
        <v/>
      </c>
      <c r="K443" s="184"/>
      <c r="L443" s="179" t="str">
        <f>IF($C443="","",IF(_xlfn.XLOOKUP($B443,Event_and_Consequence!$CL:$CL,Event_and_Consequence!Y:Y,"",0,1)&lt;&gt;"",_xlfn.XLOOKUP($B443,Event_and_Consequence!$CL:$CL,Event_and_Consequence!Y:Y,"",0,1),""))</f>
        <v/>
      </c>
      <c r="M443" s="179" t="str">
        <f>IF($C443="","",IF(_xlfn.XLOOKUP($B443,Event_and_Consequence!$CL:$CL,Event_and_Consequence!Z:Z,"",0,1)&lt;&gt;"",_xlfn.XLOOKUP($B443,Event_and_Consequence!$CL:$CL,Event_and_Consequence!Z:Z,"",0,1),""))</f>
        <v/>
      </c>
      <c r="N443" s="179" t="str">
        <f>IF($C443="","",IF(_xlfn.XLOOKUP($B443,Event_and_Consequence!$CL:$CL,Event_and_Consequence!AA:AA,"",0,1)&lt;&gt;"",_xlfn.XLOOKUP($B443,Event_and_Consequence!$CL:$CL,Event_and_Consequence!AA:AA,"",0,1),""))</f>
        <v/>
      </c>
      <c r="O443" s="179" t="str">
        <f>IF($C443="","",IF(_xlfn.XLOOKUP($B443,Event_and_Consequence!$CL:$CL,Event_and_Consequence!AB:AB,"",0,1)&lt;&gt;"",_xlfn.XLOOKUP($B443,Event_and_Consequence!$CL:$CL,Event_and_Consequence!AB:AB,"",0,1),""))</f>
        <v/>
      </c>
      <c r="P443" s="184"/>
      <c r="Q443" s="184"/>
      <c r="R443" s="179" t="str">
        <f>IF($C443="","",IF(_xlfn.XLOOKUP($B443,Event_and_Consequence!$CL:$CL,Event_and_Consequence!AC:AC,"",0,1)&lt;&gt;"",_xlfn.XLOOKUP($B443,Event_and_Consequence!$CL:$CL,Event_and_Consequence!AC:AC,"",0,1),""))</f>
        <v/>
      </c>
      <c r="S443" s="179" t="str">
        <f>IF($C443="","",IF(_xlfn.XLOOKUP($B443,Event_and_Consequence!$CL:$CL,Event_and_Consequence!AD:AD,"",0,1)&lt;&gt;"",_xlfn.XLOOKUP($B443,Event_and_Consequence!$CL:$CL,Event_and_Consequence!AD:AD,"",0,1),""))</f>
        <v/>
      </c>
      <c r="T443" s="179" t="str">
        <f>IF($C443="","",IF(_xlfn.XLOOKUP($B443,Event_and_Consequence!$CL:$CL,Event_and_Consequence!AE:AE,"",0,1)&lt;&gt;"",_xlfn.XLOOKUP($B443,Event_and_Consequence!$CL:$CL,Event_and_Consequence!AE:AE,"",0,1),""))</f>
        <v/>
      </c>
      <c r="U443" s="179" t="str">
        <f>IF($C443="","",IF(_xlfn.XLOOKUP($B443,Event_and_Consequence!$CL:$CL,Event_and_Consequence!AF:AF,"",0,1)&lt;&gt;"",_xlfn.XLOOKUP($B443,Event_and_Consequence!$CL:$CL,Event_and_Consequence!AF:AF,"",0,1),""))</f>
        <v/>
      </c>
      <c r="V443" s="184"/>
      <c r="W443" s="184"/>
      <c r="X443" s="179" t="str">
        <f>IF($C443="","",IF(_xlfn.XLOOKUP($B443,Event_and_Consequence!$CL:$CL,Event_and_Consequence!AG:AG,"",0,1)&lt;&gt;"",_xlfn.XLOOKUP($B443,Event_and_Consequence!$CL:$CL,Event_and_Consequence!AG:AG,"",0,1),""))</f>
        <v/>
      </c>
      <c r="Y443" s="179" t="str">
        <f>IF($C443="","",IF(_xlfn.XLOOKUP($B443,Event_and_Consequence!$CL:$CL,Event_and_Consequence!AH:AH,"",0,1)&lt;&gt;"",_xlfn.XLOOKUP($B443,Event_and_Consequence!$CL:$CL,Event_and_Consequence!AH:AH,"",0,1),""))</f>
        <v/>
      </c>
      <c r="Z443" s="179" t="str">
        <f>IF($C443="","",IF(_xlfn.XLOOKUP($B443,Event_and_Consequence!$CL:$CL,Event_and_Consequence!AI:AI,"",0,1)&lt;&gt;"",_xlfn.XLOOKUP($B443,Event_and_Consequence!$CL:$CL,Event_and_Consequence!AI:AI,"",0,1),""))</f>
        <v/>
      </c>
      <c r="AA443" s="179" t="str">
        <f>IF($C443="","",IF(_xlfn.XLOOKUP($B443,Event_and_Consequence!$CL:$CL,Event_and_Consequence!AJ:AJ,"",0,1)&lt;&gt;"",_xlfn.XLOOKUP($B443,Event_and_Consequence!$CL:$CL,Event_and_Consequence!AJ:AJ,"",0,1),""))</f>
        <v/>
      </c>
      <c r="AB443" s="184"/>
    </row>
    <row r="444" spans="1:28" s="176" customFormat="1" ht="12" x14ac:dyDescent="0.25">
      <c r="A444" s="188"/>
      <c r="B444" s="188">
        <v>442</v>
      </c>
      <c r="C444" s="178" t="str">
        <f>_xlfn.XLOOKUP($B444,Event_and_Consequence!$CL:$CL,Event_and_Consequence!B:B,"",0,1)</f>
        <v/>
      </c>
      <c r="D444" s="179" t="str">
        <f>IF($C444="","",_xlfn.XLOOKUP(C444,Facility_Information!B:B,Facility_Information!O:O,,0,1))</f>
        <v/>
      </c>
      <c r="E444" s="180" t="str">
        <f>IF($C444="","",_xlfn.XLOOKUP($B444,Event_and_Consequence!$CL:$CL,Event_and_Consequence!G:G,"",0,1))</f>
        <v/>
      </c>
      <c r="F444" s="181" t="str">
        <f>IF($C444="","",_xlfn.XLOOKUP($B444,Event_and_Consequence!$CL:$CL,Event_and_Consequence!H:H,"",0,1))</f>
        <v/>
      </c>
      <c r="G444" s="184"/>
      <c r="H444" s="184"/>
      <c r="I444" s="184"/>
      <c r="J444" s="179" t="str">
        <f>IF($C444="","",_xlfn.XLOOKUP($B444,Event_and_Consequence!$CL:$CL,Event_and_Consequence!I:I,"",0,1))</f>
        <v/>
      </c>
      <c r="K444" s="184"/>
      <c r="L444" s="179" t="str">
        <f>IF($C444="","",IF(_xlfn.XLOOKUP($B444,Event_and_Consequence!$CL:$CL,Event_and_Consequence!Y:Y,"",0,1)&lt;&gt;"",_xlfn.XLOOKUP($B444,Event_and_Consequence!$CL:$CL,Event_and_Consequence!Y:Y,"",0,1),""))</f>
        <v/>
      </c>
      <c r="M444" s="179" t="str">
        <f>IF($C444="","",IF(_xlfn.XLOOKUP($B444,Event_and_Consequence!$CL:$CL,Event_and_Consequence!Z:Z,"",0,1)&lt;&gt;"",_xlfn.XLOOKUP($B444,Event_and_Consequence!$CL:$CL,Event_and_Consequence!Z:Z,"",0,1),""))</f>
        <v/>
      </c>
      <c r="N444" s="179" t="str">
        <f>IF($C444="","",IF(_xlfn.XLOOKUP($B444,Event_and_Consequence!$CL:$CL,Event_and_Consequence!AA:AA,"",0,1)&lt;&gt;"",_xlfn.XLOOKUP($B444,Event_and_Consequence!$CL:$CL,Event_and_Consequence!AA:AA,"",0,1),""))</f>
        <v/>
      </c>
      <c r="O444" s="179" t="str">
        <f>IF($C444="","",IF(_xlfn.XLOOKUP($B444,Event_and_Consequence!$CL:$CL,Event_and_Consequence!AB:AB,"",0,1)&lt;&gt;"",_xlfn.XLOOKUP($B444,Event_and_Consequence!$CL:$CL,Event_and_Consequence!AB:AB,"",0,1),""))</f>
        <v/>
      </c>
      <c r="P444" s="184"/>
      <c r="Q444" s="184"/>
      <c r="R444" s="179" t="str">
        <f>IF($C444="","",IF(_xlfn.XLOOKUP($B444,Event_and_Consequence!$CL:$CL,Event_and_Consequence!AC:AC,"",0,1)&lt;&gt;"",_xlfn.XLOOKUP($B444,Event_and_Consequence!$CL:$CL,Event_and_Consequence!AC:AC,"",0,1),""))</f>
        <v/>
      </c>
      <c r="S444" s="179" t="str">
        <f>IF($C444="","",IF(_xlfn.XLOOKUP($B444,Event_and_Consequence!$CL:$CL,Event_and_Consequence!AD:AD,"",0,1)&lt;&gt;"",_xlfn.XLOOKUP($B444,Event_and_Consequence!$CL:$CL,Event_and_Consequence!AD:AD,"",0,1),""))</f>
        <v/>
      </c>
      <c r="T444" s="179" t="str">
        <f>IF($C444="","",IF(_xlfn.XLOOKUP($B444,Event_and_Consequence!$CL:$CL,Event_and_Consequence!AE:AE,"",0,1)&lt;&gt;"",_xlfn.XLOOKUP($B444,Event_and_Consequence!$CL:$CL,Event_and_Consequence!AE:AE,"",0,1),""))</f>
        <v/>
      </c>
      <c r="U444" s="179" t="str">
        <f>IF($C444="","",IF(_xlfn.XLOOKUP($B444,Event_and_Consequence!$CL:$CL,Event_and_Consequence!AF:AF,"",0,1)&lt;&gt;"",_xlfn.XLOOKUP($B444,Event_and_Consequence!$CL:$CL,Event_and_Consequence!AF:AF,"",0,1),""))</f>
        <v/>
      </c>
      <c r="V444" s="184"/>
      <c r="W444" s="184"/>
      <c r="X444" s="179" t="str">
        <f>IF($C444="","",IF(_xlfn.XLOOKUP($B444,Event_and_Consequence!$CL:$CL,Event_and_Consequence!AG:AG,"",0,1)&lt;&gt;"",_xlfn.XLOOKUP($B444,Event_and_Consequence!$CL:$CL,Event_and_Consequence!AG:AG,"",0,1),""))</f>
        <v/>
      </c>
      <c r="Y444" s="179" t="str">
        <f>IF($C444="","",IF(_xlfn.XLOOKUP($B444,Event_and_Consequence!$CL:$CL,Event_and_Consequence!AH:AH,"",0,1)&lt;&gt;"",_xlfn.XLOOKUP($B444,Event_and_Consequence!$CL:$CL,Event_and_Consequence!AH:AH,"",0,1),""))</f>
        <v/>
      </c>
      <c r="Z444" s="179" t="str">
        <f>IF($C444="","",IF(_xlfn.XLOOKUP($B444,Event_and_Consequence!$CL:$CL,Event_and_Consequence!AI:AI,"",0,1)&lt;&gt;"",_xlfn.XLOOKUP($B444,Event_and_Consequence!$CL:$CL,Event_and_Consequence!AI:AI,"",0,1),""))</f>
        <v/>
      </c>
      <c r="AA444" s="179" t="str">
        <f>IF($C444="","",IF(_xlfn.XLOOKUP($B444,Event_and_Consequence!$CL:$CL,Event_and_Consequence!AJ:AJ,"",0,1)&lt;&gt;"",_xlfn.XLOOKUP($B444,Event_and_Consequence!$CL:$CL,Event_and_Consequence!AJ:AJ,"",0,1),""))</f>
        <v/>
      </c>
      <c r="AB444" s="184"/>
    </row>
    <row r="445" spans="1:28" s="176" customFormat="1" ht="12" x14ac:dyDescent="0.25">
      <c r="A445" s="188"/>
      <c r="B445" s="188">
        <v>443</v>
      </c>
      <c r="C445" s="178" t="str">
        <f>_xlfn.XLOOKUP($B445,Event_and_Consequence!$CL:$CL,Event_and_Consequence!B:B,"",0,1)</f>
        <v/>
      </c>
      <c r="D445" s="179" t="str">
        <f>IF($C445="","",_xlfn.XLOOKUP(C445,Facility_Information!B:B,Facility_Information!O:O,,0,1))</f>
        <v/>
      </c>
      <c r="E445" s="180" t="str">
        <f>IF($C445="","",_xlfn.XLOOKUP($B445,Event_and_Consequence!$CL:$CL,Event_and_Consequence!G:G,"",0,1))</f>
        <v/>
      </c>
      <c r="F445" s="181" t="str">
        <f>IF($C445="","",_xlfn.XLOOKUP($B445,Event_and_Consequence!$CL:$CL,Event_and_Consequence!H:H,"",0,1))</f>
        <v/>
      </c>
      <c r="G445" s="184"/>
      <c r="H445" s="184"/>
      <c r="I445" s="184"/>
      <c r="J445" s="179" t="str">
        <f>IF($C445="","",_xlfn.XLOOKUP($B445,Event_and_Consequence!$CL:$CL,Event_and_Consequence!I:I,"",0,1))</f>
        <v/>
      </c>
      <c r="K445" s="184"/>
      <c r="L445" s="179" t="str">
        <f>IF($C445="","",IF(_xlfn.XLOOKUP($B445,Event_and_Consequence!$CL:$CL,Event_and_Consequence!Y:Y,"",0,1)&lt;&gt;"",_xlfn.XLOOKUP($B445,Event_and_Consequence!$CL:$CL,Event_and_Consequence!Y:Y,"",0,1),""))</f>
        <v/>
      </c>
      <c r="M445" s="179" t="str">
        <f>IF($C445="","",IF(_xlfn.XLOOKUP($B445,Event_and_Consequence!$CL:$CL,Event_and_Consequence!Z:Z,"",0,1)&lt;&gt;"",_xlfn.XLOOKUP($B445,Event_and_Consequence!$CL:$CL,Event_and_Consequence!Z:Z,"",0,1),""))</f>
        <v/>
      </c>
      <c r="N445" s="179" t="str">
        <f>IF($C445="","",IF(_xlfn.XLOOKUP($B445,Event_and_Consequence!$CL:$CL,Event_and_Consequence!AA:AA,"",0,1)&lt;&gt;"",_xlfn.XLOOKUP($B445,Event_and_Consequence!$CL:$CL,Event_and_Consequence!AA:AA,"",0,1),""))</f>
        <v/>
      </c>
      <c r="O445" s="179" t="str">
        <f>IF($C445="","",IF(_xlfn.XLOOKUP($B445,Event_and_Consequence!$CL:$CL,Event_and_Consequence!AB:AB,"",0,1)&lt;&gt;"",_xlfn.XLOOKUP($B445,Event_and_Consequence!$CL:$CL,Event_and_Consequence!AB:AB,"",0,1),""))</f>
        <v/>
      </c>
      <c r="P445" s="184"/>
      <c r="Q445" s="184"/>
      <c r="R445" s="179" t="str">
        <f>IF($C445="","",IF(_xlfn.XLOOKUP($B445,Event_and_Consequence!$CL:$CL,Event_and_Consequence!AC:AC,"",0,1)&lt;&gt;"",_xlfn.XLOOKUP($B445,Event_and_Consequence!$CL:$CL,Event_and_Consequence!AC:AC,"",0,1),""))</f>
        <v/>
      </c>
      <c r="S445" s="179" t="str">
        <f>IF($C445="","",IF(_xlfn.XLOOKUP($B445,Event_and_Consequence!$CL:$CL,Event_and_Consequence!AD:AD,"",0,1)&lt;&gt;"",_xlfn.XLOOKUP($B445,Event_and_Consequence!$CL:$CL,Event_and_Consequence!AD:AD,"",0,1),""))</f>
        <v/>
      </c>
      <c r="T445" s="179" t="str">
        <f>IF($C445="","",IF(_xlfn.XLOOKUP($B445,Event_and_Consequence!$CL:$CL,Event_and_Consequence!AE:AE,"",0,1)&lt;&gt;"",_xlfn.XLOOKUP($B445,Event_and_Consequence!$CL:$CL,Event_and_Consequence!AE:AE,"",0,1),""))</f>
        <v/>
      </c>
      <c r="U445" s="179" t="str">
        <f>IF($C445="","",IF(_xlfn.XLOOKUP($B445,Event_and_Consequence!$CL:$CL,Event_and_Consequence!AF:AF,"",0,1)&lt;&gt;"",_xlfn.XLOOKUP($B445,Event_and_Consequence!$CL:$CL,Event_and_Consequence!AF:AF,"",0,1),""))</f>
        <v/>
      </c>
      <c r="V445" s="184"/>
      <c r="W445" s="184"/>
      <c r="X445" s="179" t="str">
        <f>IF($C445="","",IF(_xlfn.XLOOKUP($B445,Event_and_Consequence!$CL:$CL,Event_and_Consequence!AG:AG,"",0,1)&lt;&gt;"",_xlfn.XLOOKUP($B445,Event_and_Consequence!$CL:$CL,Event_and_Consequence!AG:AG,"",0,1),""))</f>
        <v/>
      </c>
      <c r="Y445" s="179" t="str">
        <f>IF($C445="","",IF(_xlfn.XLOOKUP($B445,Event_and_Consequence!$CL:$CL,Event_and_Consequence!AH:AH,"",0,1)&lt;&gt;"",_xlfn.XLOOKUP($B445,Event_and_Consequence!$CL:$CL,Event_and_Consequence!AH:AH,"",0,1),""))</f>
        <v/>
      </c>
      <c r="Z445" s="179" t="str">
        <f>IF($C445="","",IF(_xlfn.XLOOKUP($B445,Event_and_Consequence!$CL:$CL,Event_and_Consequence!AI:AI,"",0,1)&lt;&gt;"",_xlfn.XLOOKUP($B445,Event_and_Consequence!$CL:$CL,Event_and_Consequence!AI:AI,"",0,1),""))</f>
        <v/>
      </c>
      <c r="AA445" s="179" t="str">
        <f>IF($C445="","",IF(_xlfn.XLOOKUP($B445,Event_and_Consequence!$CL:$CL,Event_and_Consequence!AJ:AJ,"",0,1)&lt;&gt;"",_xlfn.XLOOKUP($B445,Event_and_Consequence!$CL:$CL,Event_and_Consequence!AJ:AJ,"",0,1),""))</f>
        <v/>
      </c>
      <c r="AB445" s="184"/>
    </row>
    <row r="446" spans="1:28" s="176" customFormat="1" ht="12" x14ac:dyDescent="0.25">
      <c r="A446" s="188"/>
      <c r="B446" s="188">
        <v>444</v>
      </c>
      <c r="C446" s="178" t="str">
        <f>_xlfn.XLOOKUP($B446,Event_and_Consequence!$CL:$CL,Event_and_Consequence!B:B,"",0,1)</f>
        <v/>
      </c>
      <c r="D446" s="179" t="str">
        <f>IF($C446="","",_xlfn.XLOOKUP(C446,Facility_Information!B:B,Facility_Information!O:O,,0,1))</f>
        <v/>
      </c>
      <c r="E446" s="180" t="str">
        <f>IF($C446="","",_xlfn.XLOOKUP($B446,Event_and_Consequence!$CL:$CL,Event_and_Consequence!G:G,"",0,1))</f>
        <v/>
      </c>
      <c r="F446" s="181" t="str">
        <f>IF($C446="","",_xlfn.XLOOKUP($B446,Event_and_Consequence!$CL:$CL,Event_and_Consequence!H:H,"",0,1))</f>
        <v/>
      </c>
      <c r="G446" s="184"/>
      <c r="H446" s="184"/>
      <c r="I446" s="184"/>
      <c r="J446" s="179" t="str">
        <f>IF($C446="","",_xlfn.XLOOKUP($B446,Event_and_Consequence!$CL:$CL,Event_and_Consequence!I:I,"",0,1))</f>
        <v/>
      </c>
      <c r="K446" s="184"/>
      <c r="L446" s="179" t="str">
        <f>IF($C446="","",IF(_xlfn.XLOOKUP($B446,Event_and_Consequence!$CL:$CL,Event_and_Consequence!Y:Y,"",0,1)&lt;&gt;"",_xlfn.XLOOKUP($B446,Event_and_Consequence!$CL:$CL,Event_and_Consequence!Y:Y,"",0,1),""))</f>
        <v/>
      </c>
      <c r="M446" s="179" t="str">
        <f>IF($C446="","",IF(_xlfn.XLOOKUP($B446,Event_and_Consequence!$CL:$CL,Event_and_Consequence!Z:Z,"",0,1)&lt;&gt;"",_xlfn.XLOOKUP($B446,Event_and_Consequence!$CL:$CL,Event_and_Consequence!Z:Z,"",0,1),""))</f>
        <v/>
      </c>
      <c r="N446" s="179" t="str">
        <f>IF($C446="","",IF(_xlfn.XLOOKUP($B446,Event_and_Consequence!$CL:$CL,Event_and_Consequence!AA:AA,"",0,1)&lt;&gt;"",_xlfn.XLOOKUP($B446,Event_and_Consequence!$CL:$CL,Event_and_Consequence!AA:AA,"",0,1),""))</f>
        <v/>
      </c>
      <c r="O446" s="179" t="str">
        <f>IF($C446="","",IF(_xlfn.XLOOKUP($B446,Event_and_Consequence!$CL:$CL,Event_and_Consequence!AB:AB,"",0,1)&lt;&gt;"",_xlfn.XLOOKUP($B446,Event_and_Consequence!$CL:$CL,Event_and_Consequence!AB:AB,"",0,1),""))</f>
        <v/>
      </c>
      <c r="P446" s="184"/>
      <c r="Q446" s="184"/>
      <c r="R446" s="179" t="str">
        <f>IF($C446="","",IF(_xlfn.XLOOKUP($B446,Event_and_Consequence!$CL:$CL,Event_and_Consequence!AC:AC,"",0,1)&lt;&gt;"",_xlfn.XLOOKUP($B446,Event_and_Consequence!$CL:$CL,Event_and_Consequence!AC:AC,"",0,1),""))</f>
        <v/>
      </c>
      <c r="S446" s="179" t="str">
        <f>IF($C446="","",IF(_xlfn.XLOOKUP($B446,Event_and_Consequence!$CL:$CL,Event_and_Consequence!AD:AD,"",0,1)&lt;&gt;"",_xlfn.XLOOKUP($B446,Event_and_Consequence!$CL:$CL,Event_and_Consequence!AD:AD,"",0,1),""))</f>
        <v/>
      </c>
      <c r="T446" s="179" t="str">
        <f>IF($C446="","",IF(_xlfn.XLOOKUP($B446,Event_and_Consequence!$CL:$CL,Event_and_Consequence!AE:AE,"",0,1)&lt;&gt;"",_xlfn.XLOOKUP($B446,Event_and_Consequence!$CL:$CL,Event_and_Consequence!AE:AE,"",0,1),""))</f>
        <v/>
      </c>
      <c r="U446" s="179" t="str">
        <f>IF($C446="","",IF(_xlfn.XLOOKUP($B446,Event_and_Consequence!$CL:$CL,Event_and_Consequence!AF:AF,"",0,1)&lt;&gt;"",_xlfn.XLOOKUP($B446,Event_and_Consequence!$CL:$CL,Event_and_Consequence!AF:AF,"",0,1),""))</f>
        <v/>
      </c>
      <c r="V446" s="184"/>
      <c r="W446" s="184"/>
      <c r="X446" s="179" t="str">
        <f>IF($C446="","",IF(_xlfn.XLOOKUP($B446,Event_and_Consequence!$CL:$CL,Event_and_Consequence!AG:AG,"",0,1)&lt;&gt;"",_xlfn.XLOOKUP($B446,Event_and_Consequence!$CL:$CL,Event_and_Consequence!AG:AG,"",0,1),""))</f>
        <v/>
      </c>
      <c r="Y446" s="179" t="str">
        <f>IF($C446="","",IF(_xlfn.XLOOKUP($B446,Event_and_Consequence!$CL:$CL,Event_and_Consequence!AH:AH,"",0,1)&lt;&gt;"",_xlfn.XLOOKUP($B446,Event_and_Consequence!$CL:$CL,Event_and_Consequence!AH:AH,"",0,1),""))</f>
        <v/>
      </c>
      <c r="Z446" s="179" t="str">
        <f>IF($C446="","",IF(_xlfn.XLOOKUP($B446,Event_and_Consequence!$CL:$CL,Event_and_Consequence!AI:AI,"",0,1)&lt;&gt;"",_xlfn.XLOOKUP($B446,Event_and_Consequence!$CL:$CL,Event_and_Consequence!AI:AI,"",0,1),""))</f>
        <v/>
      </c>
      <c r="AA446" s="179" t="str">
        <f>IF($C446="","",IF(_xlfn.XLOOKUP($B446,Event_and_Consequence!$CL:$CL,Event_and_Consequence!AJ:AJ,"",0,1)&lt;&gt;"",_xlfn.XLOOKUP($B446,Event_and_Consequence!$CL:$CL,Event_and_Consequence!AJ:AJ,"",0,1),""))</f>
        <v/>
      </c>
      <c r="AB446" s="184"/>
    </row>
    <row r="447" spans="1:28" s="176" customFormat="1" ht="12" x14ac:dyDescent="0.25">
      <c r="A447" s="188"/>
      <c r="B447" s="188">
        <v>445</v>
      </c>
      <c r="C447" s="178" t="str">
        <f>_xlfn.XLOOKUP($B447,Event_and_Consequence!$CL:$CL,Event_and_Consequence!B:B,"",0,1)</f>
        <v/>
      </c>
      <c r="D447" s="179" t="str">
        <f>IF($C447="","",_xlfn.XLOOKUP(C447,Facility_Information!B:B,Facility_Information!O:O,,0,1))</f>
        <v/>
      </c>
      <c r="E447" s="180" t="str">
        <f>IF($C447="","",_xlfn.XLOOKUP($B447,Event_and_Consequence!$CL:$CL,Event_and_Consequence!G:G,"",0,1))</f>
        <v/>
      </c>
      <c r="F447" s="181" t="str">
        <f>IF($C447="","",_xlfn.XLOOKUP($B447,Event_and_Consequence!$CL:$CL,Event_and_Consequence!H:H,"",0,1))</f>
        <v/>
      </c>
      <c r="G447" s="184"/>
      <c r="H447" s="184"/>
      <c r="I447" s="184"/>
      <c r="J447" s="179" t="str">
        <f>IF($C447="","",_xlfn.XLOOKUP($B447,Event_and_Consequence!$CL:$CL,Event_and_Consequence!I:I,"",0,1))</f>
        <v/>
      </c>
      <c r="K447" s="184"/>
      <c r="L447" s="179" t="str">
        <f>IF($C447="","",IF(_xlfn.XLOOKUP($B447,Event_and_Consequence!$CL:$CL,Event_and_Consequence!Y:Y,"",0,1)&lt;&gt;"",_xlfn.XLOOKUP($B447,Event_and_Consequence!$CL:$CL,Event_and_Consequence!Y:Y,"",0,1),""))</f>
        <v/>
      </c>
      <c r="M447" s="179" t="str">
        <f>IF($C447="","",IF(_xlfn.XLOOKUP($B447,Event_and_Consequence!$CL:$CL,Event_and_Consequence!Z:Z,"",0,1)&lt;&gt;"",_xlfn.XLOOKUP($B447,Event_and_Consequence!$CL:$CL,Event_and_Consequence!Z:Z,"",0,1),""))</f>
        <v/>
      </c>
      <c r="N447" s="179" t="str">
        <f>IF($C447="","",IF(_xlfn.XLOOKUP($B447,Event_and_Consequence!$CL:$CL,Event_and_Consequence!AA:AA,"",0,1)&lt;&gt;"",_xlfn.XLOOKUP($B447,Event_and_Consequence!$CL:$CL,Event_and_Consequence!AA:AA,"",0,1),""))</f>
        <v/>
      </c>
      <c r="O447" s="179" t="str">
        <f>IF($C447="","",IF(_xlfn.XLOOKUP($B447,Event_and_Consequence!$CL:$CL,Event_and_Consequence!AB:AB,"",0,1)&lt;&gt;"",_xlfn.XLOOKUP($B447,Event_and_Consequence!$CL:$CL,Event_and_Consequence!AB:AB,"",0,1),""))</f>
        <v/>
      </c>
      <c r="P447" s="184"/>
      <c r="Q447" s="184"/>
      <c r="R447" s="179" t="str">
        <f>IF($C447="","",IF(_xlfn.XLOOKUP($B447,Event_and_Consequence!$CL:$CL,Event_and_Consequence!AC:AC,"",0,1)&lt;&gt;"",_xlfn.XLOOKUP($B447,Event_and_Consequence!$CL:$CL,Event_and_Consequence!AC:AC,"",0,1),""))</f>
        <v/>
      </c>
      <c r="S447" s="179" t="str">
        <f>IF($C447="","",IF(_xlfn.XLOOKUP($B447,Event_and_Consequence!$CL:$CL,Event_and_Consequence!AD:AD,"",0,1)&lt;&gt;"",_xlfn.XLOOKUP($B447,Event_and_Consequence!$CL:$CL,Event_and_Consequence!AD:AD,"",0,1),""))</f>
        <v/>
      </c>
      <c r="T447" s="179" t="str">
        <f>IF($C447="","",IF(_xlfn.XLOOKUP($B447,Event_and_Consequence!$CL:$CL,Event_and_Consequence!AE:AE,"",0,1)&lt;&gt;"",_xlfn.XLOOKUP($B447,Event_and_Consequence!$CL:$CL,Event_and_Consequence!AE:AE,"",0,1),""))</f>
        <v/>
      </c>
      <c r="U447" s="179" t="str">
        <f>IF($C447="","",IF(_xlfn.XLOOKUP($B447,Event_and_Consequence!$CL:$CL,Event_and_Consequence!AF:AF,"",0,1)&lt;&gt;"",_xlfn.XLOOKUP($B447,Event_and_Consequence!$CL:$CL,Event_and_Consequence!AF:AF,"",0,1),""))</f>
        <v/>
      </c>
      <c r="V447" s="184"/>
      <c r="W447" s="184"/>
      <c r="X447" s="179" t="str">
        <f>IF($C447="","",IF(_xlfn.XLOOKUP($B447,Event_and_Consequence!$CL:$CL,Event_and_Consequence!AG:AG,"",0,1)&lt;&gt;"",_xlfn.XLOOKUP($B447,Event_and_Consequence!$CL:$CL,Event_and_Consequence!AG:AG,"",0,1),""))</f>
        <v/>
      </c>
      <c r="Y447" s="179" t="str">
        <f>IF($C447="","",IF(_xlfn.XLOOKUP($B447,Event_and_Consequence!$CL:$CL,Event_and_Consequence!AH:AH,"",0,1)&lt;&gt;"",_xlfn.XLOOKUP($B447,Event_and_Consequence!$CL:$CL,Event_and_Consequence!AH:AH,"",0,1),""))</f>
        <v/>
      </c>
      <c r="Z447" s="179" t="str">
        <f>IF($C447="","",IF(_xlfn.XLOOKUP($B447,Event_and_Consequence!$CL:$CL,Event_and_Consequence!AI:AI,"",0,1)&lt;&gt;"",_xlfn.XLOOKUP($B447,Event_and_Consequence!$CL:$CL,Event_and_Consequence!AI:AI,"",0,1),""))</f>
        <v/>
      </c>
      <c r="AA447" s="179" t="str">
        <f>IF($C447="","",IF(_xlfn.XLOOKUP($B447,Event_and_Consequence!$CL:$CL,Event_and_Consequence!AJ:AJ,"",0,1)&lt;&gt;"",_xlfn.XLOOKUP($B447,Event_and_Consequence!$CL:$CL,Event_and_Consequence!AJ:AJ,"",0,1),""))</f>
        <v/>
      </c>
      <c r="AB447" s="184"/>
    </row>
    <row r="448" spans="1:28" s="176" customFormat="1" ht="12" x14ac:dyDescent="0.25">
      <c r="A448" s="188"/>
      <c r="B448" s="188">
        <v>446</v>
      </c>
      <c r="C448" s="178" t="str">
        <f>_xlfn.XLOOKUP($B448,Event_and_Consequence!$CL:$CL,Event_and_Consequence!B:B,"",0,1)</f>
        <v/>
      </c>
      <c r="D448" s="179" t="str">
        <f>IF($C448="","",_xlfn.XLOOKUP(C448,Facility_Information!B:B,Facility_Information!O:O,,0,1))</f>
        <v/>
      </c>
      <c r="E448" s="180" t="str">
        <f>IF($C448="","",_xlfn.XLOOKUP($B448,Event_and_Consequence!$CL:$CL,Event_and_Consequence!G:G,"",0,1))</f>
        <v/>
      </c>
      <c r="F448" s="181" t="str">
        <f>IF($C448="","",_xlfn.XLOOKUP($B448,Event_and_Consequence!$CL:$CL,Event_and_Consequence!H:H,"",0,1))</f>
        <v/>
      </c>
      <c r="G448" s="184"/>
      <c r="H448" s="184"/>
      <c r="I448" s="184"/>
      <c r="J448" s="179" t="str">
        <f>IF($C448="","",_xlfn.XLOOKUP($B448,Event_and_Consequence!$CL:$CL,Event_and_Consequence!I:I,"",0,1))</f>
        <v/>
      </c>
      <c r="K448" s="184"/>
      <c r="L448" s="179" t="str">
        <f>IF($C448="","",IF(_xlfn.XLOOKUP($B448,Event_and_Consequence!$CL:$CL,Event_and_Consequence!Y:Y,"",0,1)&lt;&gt;"",_xlfn.XLOOKUP($B448,Event_and_Consequence!$CL:$CL,Event_and_Consequence!Y:Y,"",0,1),""))</f>
        <v/>
      </c>
      <c r="M448" s="179" t="str">
        <f>IF($C448="","",IF(_xlfn.XLOOKUP($B448,Event_and_Consequence!$CL:$CL,Event_and_Consequence!Z:Z,"",0,1)&lt;&gt;"",_xlfn.XLOOKUP($B448,Event_and_Consequence!$CL:$CL,Event_and_Consequence!Z:Z,"",0,1),""))</f>
        <v/>
      </c>
      <c r="N448" s="179" t="str">
        <f>IF($C448="","",IF(_xlfn.XLOOKUP($B448,Event_and_Consequence!$CL:$CL,Event_and_Consequence!AA:AA,"",0,1)&lt;&gt;"",_xlfn.XLOOKUP($B448,Event_and_Consequence!$CL:$CL,Event_and_Consequence!AA:AA,"",0,1),""))</f>
        <v/>
      </c>
      <c r="O448" s="179" t="str">
        <f>IF($C448="","",IF(_xlfn.XLOOKUP($B448,Event_and_Consequence!$CL:$CL,Event_and_Consequence!AB:AB,"",0,1)&lt;&gt;"",_xlfn.XLOOKUP($B448,Event_and_Consequence!$CL:$CL,Event_and_Consequence!AB:AB,"",0,1),""))</f>
        <v/>
      </c>
      <c r="P448" s="184"/>
      <c r="Q448" s="184"/>
      <c r="R448" s="179" t="str">
        <f>IF($C448="","",IF(_xlfn.XLOOKUP($B448,Event_and_Consequence!$CL:$CL,Event_and_Consequence!AC:AC,"",0,1)&lt;&gt;"",_xlfn.XLOOKUP($B448,Event_and_Consequence!$CL:$CL,Event_and_Consequence!AC:AC,"",0,1),""))</f>
        <v/>
      </c>
      <c r="S448" s="179" t="str">
        <f>IF($C448="","",IF(_xlfn.XLOOKUP($B448,Event_and_Consequence!$CL:$CL,Event_and_Consequence!AD:AD,"",0,1)&lt;&gt;"",_xlfn.XLOOKUP($B448,Event_and_Consequence!$CL:$CL,Event_and_Consequence!AD:AD,"",0,1),""))</f>
        <v/>
      </c>
      <c r="T448" s="179" t="str">
        <f>IF($C448="","",IF(_xlfn.XLOOKUP($B448,Event_and_Consequence!$CL:$CL,Event_and_Consequence!AE:AE,"",0,1)&lt;&gt;"",_xlfn.XLOOKUP($B448,Event_and_Consequence!$CL:$CL,Event_and_Consequence!AE:AE,"",0,1),""))</f>
        <v/>
      </c>
      <c r="U448" s="179" t="str">
        <f>IF($C448="","",IF(_xlfn.XLOOKUP($B448,Event_and_Consequence!$CL:$CL,Event_and_Consequence!AF:AF,"",0,1)&lt;&gt;"",_xlfn.XLOOKUP($B448,Event_and_Consequence!$CL:$CL,Event_and_Consequence!AF:AF,"",0,1),""))</f>
        <v/>
      </c>
      <c r="V448" s="184"/>
      <c r="W448" s="184"/>
      <c r="X448" s="179" t="str">
        <f>IF($C448="","",IF(_xlfn.XLOOKUP($B448,Event_and_Consequence!$CL:$CL,Event_and_Consequence!AG:AG,"",0,1)&lt;&gt;"",_xlfn.XLOOKUP($B448,Event_and_Consequence!$CL:$CL,Event_and_Consequence!AG:AG,"",0,1),""))</f>
        <v/>
      </c>
      <c r="Y448" s="179" t="str">
        <f>IF($C448="","",IF(_xlfn.XLOOKUP($B448,Event_and_Consequence!$CL:$CL,Event_and_Consequence!AH:AH,"",0,1)&lt;&gt;"",_xlfn.XLOOKUP($B448,Event_and_Consequence!$CL:$CL,Event_and_Consequence!AH:AH,"",0,1),""))</f>
        <v/>
      </c>
      <c r="Z448" s="179" t="str">
        <f>IF($C448="","",IF(_xlfn.XLOOKUP($B448,Event_and_Consequence!$CL:$CL,Event_and_Consequence!AI:AI,"",0,1)&lt;&gt;"",_xlfn.XLOOKUP($B448,Event_and_Consequence!$CL:$CL,Event_and_Consequence!AI:AI,"",0,1),""))</f>
        <v/>
      </c>
      <c r="AA448" s="179" t="str">
        <f>IF($C448="","",IF(_xlfn.XLOOKUP($B448,Event_and_Consequence!$CL:$CL,Event_and_Consequence!AJ:AJ,"",0,1)&lt;&gt;"",_xlfn.XLOOKUP($B448,Event_and_Consequence!$CL:$CL,Event_and_Consequence!AJ:AJ,"",0,1),""))</f>
        <v/>
      </c>
      <c r="AB448" s="184"/>
    </row>
    <row r="449" spans="1:28" s="176" customFormat="1" ht="12" x14ac:dyDescent="0.25">
      <c r="A449" s="188"/>
      <c r="B449" s="188">
        <v>447</v>
      </c>
      <c r="C449" s="178" t="str">
        <f>_xlfn.XLOOKUP($B449,Event_and_Consequence!$CL:$CL,Event_and_Consequence!B:B,"",0,1)</f>
        <v/>
      </c>
      <c r="D449" s="179" t="str">
        <f>IF($C449="","",_xlfn.XLOOKUP(C449,Facility_Information!B:B,Facility_Information!O:O,,0,1))</f>
        <v/>
      </c>
      <c r="E449" s="180" t="str">
        <f>IF($C449="","",_xlfn.XLOOKUP($B449,Event_and_Consequence!$CL:$CL,Event_and_Consequence!G:G,"",0,1))</f>
        <v/>
      </c>
      <c r="F449" s="181" t="str">
        <f>IF($C449="","",_xlfn.XLOOKUP($B449,Event_and_Consequence!$CL:$CL,Event_and_Consequence!H:H,"",0,1))</f>
        <v/>
      </c>
      <c r="G449" s="184"/>
      <c r="H449" s="184"/>
      <c r="I449" s="184"/>
      <c r="J449" s="179" t="str">
        <f>IF($C449="","",_xlfn.XLOOKUP($B449,Event_and_Consequence!$CL:$CL,Event_and_Consequence!I:I,"",0,1))</f>
        <v/>
      </c>
      <c r="K449" s="184"/>
      <c r="L449" s="179" t="str">
        <f>IF($C449="","",IF(_xlfn.XLOOKUP($B449,Event_and_Consequence!$CL:$CL,Event_and_Consequence!Y:Y,"",0,1)&lt;&gt;"",_xlfn.XLOOKUP($B449,Event_and_Consequence!$CL:$CL,Event_and_Consequence!Y:Y,"",0,1),""))</f>
        <v/>
      </c>
      <c r="M449" s="179" t="str">
        <f>IF($C449="","",IF(_xlfn.XLOOKUP($B449,Event_and_Consequence!$CL:$CL,Event_and_Consequence!Z:Z,"",0,1)&lt;&gt;"",_xlfn.XLOOKUP($B449,Event_and_Consequence!$CL:$CL,Event_and_Consequence!Z:Z,"",0,1),""))</f>
        <v/>
      </c>
      <c r="N449" s="179" t="str">
        <f>IF($C449="","",IF(_xlfn.XLOOKUP($B449,Event_and_Consequence!$CL:$CL,Event_and_Consequence!AA:AA,"",0,1)&lt;&gt;"",_xlfn.XLOOKUP($B449,Event_and_Consequence!$CL:$CL,Event_and_Consequence!AA:AA,"",0,1),""))</f>
        <v/>
      </c>
      <c r="O449" s="179" t="str">
        <f>IF($C449="","",IF(_xlfn.XLOOKUP($B449,Event_and_Consequence!$CL:$CL,Event_and_Consequence!AB:AB,"",0,1)&lt;&gt;"",_xlfn.XLOOKUP($B449,Event_and_Consequence!$CL:$CL,Event_and_Consequence!AB:AB,"",0,1),""))</f>
        <v/>
      </c>
      <c r="P449" s="184"/>
      <c r="Q449" s="184"/>
      <c r="R449" s="179" t="str">
        <f>IF($C449="","",IF(_xlfn.XLOOKUP($B449,Event_and_Consequence!$CL:$CL,Event_and_Consequence!AC:AC,"",0,1)&lt;&gt;"",_xlfn.XLOOKUP($B449,Event_and_Consequence!$CL:$CL,Event_and_Consequence!AC:AC,"",0,1),""))</f>
        <v/>
      </c>
      <c r="S449" s="179" t="str">
        <f>IF($C449="","",IF(_xlfn.XLOOKUP($B449,Event_and_Consequence!$CL:$CL,Event_and_Consequence!AD:AD,"",0,1)&lt;&gt;"",_xlfn.XLOOKUP($B449,Event_and_Consequence!$CL:$CL,Event_and_Consequence!AD:AD,"",0,1),""))</f>
        <v/>
      </c>
      <c r="T449" s="179" t="str">
        <f>IF($C449="","",IF(_xlfn.XLOOKUP($B449,Event_and_Consequence!$CL:$CL,Event_and_Consequence!AE:AE,"",0,1)&lt;&gt;"",_xlfn.XLOOKUP($B449,Event_and_Consequence!$CL:$CL,Event_and_Consequence!AE:AE,"",0,1),""))</f>
        <v/>
      </c>
      <c r="U449" s="179" t="str">
        <f>IF($C449="","",IF(_xlfn.XLOOKUP($B449,Event_and_Consequence!$CL:$CL,Event_and_Consequence!AF:AF,"",0,1)&lt;&gt;"",_xlfn.XLOOKUP($B449,Event_and_Consequence!$CL:$CL,Event_and_Consequence!AF:AF,"",0,1),""))</f>
        <v/>
      </c>
      <c r="V449" s="184"/>
      <c r="W449" s="184"/>
      <c r="X449" s="179" t="str">
        <f>IF($C449="","",IF(_xlfn.XLOOKUP($B449,Event_and_Consequence!$CL:$CL,Event_and_Consequence!AG:AG,"",0,1)&lt;&gt;"",_xlfn.XLOOKUP($B449,Event_and_Consequence!$CL:$CL,Event_and_Consequence!AG:AG,"",0,1),""))</f>
        <v/>
      </c>
      <c r="Y449" s="179" t="str">
        <f>IF($C449="","",IF(_xlfn.XLOOKUP($B449,Event_and_Consequence!$CL:$CL,Event_and_Consequence!AH:AH,"",0,1)&lt;&gt;"",_xlfn.XLOOKUP($B449,Event_and_Consequence!$CL:$CL,Event_and_Consequence!AH:AH,"",0,1),""))</f>
        <v/>
      </c>
      <c r="Z449" s="179" t="str">
        <f>IF($C449="","",IF(_xlfn.XLOOKUP($B449,Event_and_Consequence!$CL:$CL,Event_and_Consequence!AI:AI,"",0,1)&lt;&gt;"",_xlfn.XLOOKUP($B449,Event_and_Consequence!$CL:$CL,Event_and_Consequence!AI:AI,"",0,1),""))</f>
        <v/>
      </c>
      <c r="AA449" s="179" t="str">
        <f>IF($C449="","",IF(_xlfn.XLOOKUP($B449,Event_and_Consequence!$CL:$CL,Event_and_Consequence!AJ:AJ,"",0,1)&lt;&gt;"",_xlfn.XLOOKUP($B449,Event_and_Consequence!$CL:$CL,Event_and_Consequence!AJ:AJ,"",0,1),""))</f>
        <v/>
      </c>
      <c r="AB449" s="184"/>
    </row>
    <row r="450" spans="1:28" s="176" customFormat="1" ht="12" x14ac:dyDescent="0.25">
      <c r="A450" s="188"/>
      <c r="B450" s="188">
        <v>448</v>
      </c>
      <c r="C450" s="178" t="str">
        <f>_xlfn.XLOOKUP($B450,Event_and_Consequence!$CL:$CL,Event_and_Consequence!B:B,"",0,1)</f>
        <v/>
      </c>
      <c r="D450" s="179" t="str">
        <f>IF($C450="","",_xlfn.XLOOKUP(C450,Facility_Information!B:B,Facility_Information!O:O,,0,1))</f>
        <v/>
      </c>
      <c r="E450" s="180" t="str">
        <f>IF($C450="","",_xlfn.XLOOKUP($B450,Event_and_Consequence!$CL:$CL,Event_and_Consequence!G:G,"",0,1))</f>
        <v/>
      </c>
      <c r="F450" s="181" t="str">
        <f>IF($C450="","",_xlfn.XLOOKUP($B450,Event_and_Consequence!$CL:$CL,Event_and_Consequence!H:H,"",0,1))</f>
        <v/>
      </c>
      <c r="G450" s="184"/>
      <c r="H450" s="184"/>
      <c r="I450" s="184"/>
      <c r="J450" s="179" t="str">
        <f>IF($C450="","",_xlfn.XLOOKUP($B450,Event_and_Consequence!$CL:$CL,Event_and_Consequence!I:I,"",0,1))</f>
        <v/>
      </c>
      <c r="K450" s="184"/>
      <c r="L450" s="179" t="str">
        <f>IF($C450="","",IF(_xlfn.XLOOKUP($B450,Event_and_Consequence!$CL:$CL,Event_and_Consequence!Y:Y,"",0,1)&lt;&gt;"",_xlfn.XLOOKUP($B450,Event_and_Consequence!$CL:$CL,Event_and_Consequence!Y:Y,"",0,1),""))</f>
        <v/>
      </c>
      <c r="M450" s="179" t="str">
        <f>IF($C450="","",IF(_xlfn.XLOOKUP($B450,Event_and_Consequence!$CL:$CL,Event_and_Consequence!Z:Z,"",0,1)&lt;&gt;"",_xlfn.XLOOKUP($B450,Event_and_Consequence!$CL:$CL,Event_and_Consequence!Z:Z,"",0,1),""))</f>
        <v/>
      </c>
      <c r="N450" s="179" t="str">
        <f>IF($C450="","",IF(_xlfn.XLOOKUP($B450,Event_and_Consequence!$CL:$CL,Event_and_Consequence!AA:AA,"",0,1)&lt;&gt;"",_xlfn.XLOOKUP($B450,Event_and_Consequence!$CL:$CL,Event_and_Consequence!AA:AA,"",0,1),""))</f>
        <v/>
      </c>
      <c r="O450" s="179" t="str">
        <f>IF($C450="","",IF(_xlfn.XLOOKUP($B450,Event_and_Consequence!$CL:$CL,Event_and_Consequence!AB:AB,"",0,1)&lt;&gt;"",_xlfn.XLOOKUP($B450,Event_and_Consequence!$CL:$CL,Event_and_Consequence!AB:AB,"",0,1),""))</f>
        <v/>
      </c>
      <c r="P450" s="184"/>
      <c r="Q450" s="184"/>
      <c r="R450" s="179" t="str">
        <f>IF($C450="","",IF(_xlfn.XLOOKUP($B450,Event_and_Consequence!$CL:$CL,Event_and_Consequence!AC:AC,"",0,1)&lt;&gt;"",_xlfn.XLOOKUP($B450,Event_and_Consequence!$CL:$CL,Event_and_Consequence!AC:AC,"",0,1),""))</f>
        <v/>
      </c>
      <c r="S450" s="179" t="str">
        <f>IF($C450="","",IF(_xlfn.XLOOKUP($B450,Event_and_Consequence!$CL:$CL,Event_and_Consequence!AD:AD,"",0,1)&lt;&gt;"",_xlfn.XLOOKUP($B450,Event_and_Consequence!$CL:$CL,Event_and_Consequence!AD:AD,"",0,1),""))</f>
        <v/>
      </c>
      <c r="T450" s="179" t="str">
        <f>IF($C450="","",IF(_xlfn.XLOOKUP($B450,Event_and_Consequence!$CL:$CL,Event_and_Consequence!AE:AE,"",0,1)&lt;&gt;"",_xlfn.XLOOKUP($B450,Event_and_Consequence!$CL:$CL,Event_and_Consequence!AE:AE,"",0,1),""))</f>
        <v/>
      </c>
      <c r="U450" s="179" t="str">
        <f>IF($C450="","",IF(_xlfn.XLOOKUP($B450,Event_and_Consequence!$CL:$CL,Event_and_Consequence!AF:AF,"",0,1)&lt;&gt;"",_xlfn.XLOOKUP($B450,Event_and_Consequence!$CL:$CL,Event_and_Consequence!AF:AF,"",0,1),""))</f>
        <v/>
      </c>
      <c r="V450" s="184"/>
      <c r="W450" s="184"/>
      <c r="X450" s="179" t="str">
        <f>IF($C450="","",IF(_xlfn.XLOOKUP($B450,Event_and_Consequence!$CL:$CL,Event_and_Consequence!AG:AG,"",0,1)&lt;&gt;"",_xlfn.XLOOKUP($B450,Event_and_Consequence!$CL:$CL,Event_and_Consequence!AG:AG,"",0,1),""))</f>
        <v/>
      </c>
      <c r="Y450" s="179" t="str">
        <f>IF($C450="","",IF(_xlfn.XLOOKUP($B450,Event_and_Consequence!$CL:$CL,Event_and_Consequence!AH:AH,"",0,1)&lt;&gt;"",_xlfn.XLOOKUP($B450,Event_and_Consequence!$CL:$CL,Event_and_Consequence!AH:AH,"",0,1),""))</f>
        <v/>
      </c>
      <c r="Z450" s="179" t="str">
        <f>IF($C450="","",IF(_xlfn.XLOOKUP($B450,Event_and_Consequence!$CL:$CL,Event_and_Consequence!AI:AI,"",0,1)&lt;&gt;"",_xlfn.XLOOKUP($B450,Event_and_Consequence!$CL:$CL,Event_and_Consequence!AI:AI,"",0,1),""))</f>
        <v/>
      </c>
      <c r="AA450" s="179" t="str">
        <f>IF($C450="","",IF(_xlfn.XLOOKUP($B450,Event_and_Consequence!$CL:$CL,Event_and_Consequence!AJ:AJ,"",0,1)&lt;&gt;"",_xlfn.XLOOKUP($B450,Event_and_Consequence!$CL:$CL,Event_and_Consequence!AJ:AJ,"",0,1),""))</f>
        <v/>
      </c>
      <c r="AB450" s="184"/>
    </row>
    <row r="451" spans="1:28" s="176" customFormat="1" ht="12" x14ac:dyDescent="0.25">
      <c r="A451" s="188"/>
      <c r="B451" s="188">
        <v>449</v>
      </c>
      <c r="C451" s="178" t="str">
        <f>_xlfn.XLOOKUP($B451,Event_and_Consequence!$CL:$CL,Event_and_Consequence!B:B,"",0,1)</f>
        <v/>
      </c>
      <c r="D451" s="179" t="str">
        <f>IF($C451="","",_xlfn.XLOOKUP(C451,Facility_Information!B:B,Facility_Information!O:O,,0,1))</f>
        <v/>
      </c>
      <c r="E451" s="180" t="str">
        <f>IF($C451="","",_xlfn.XLOOKUP($B451,Event_and_Consequence!$CL:$CL,Event_and_Consequence!G:G,"",0,1))</f>
        <v/>
      </c>
      <c r="F451" s="181" t="str">
        <f>IF($C451="","",_xlfn.XLOOKUP($B451,Event_and_Consequence!$CL:$CL,Event_and_Consequence!H:H,"",0,1))</f>
        <v/>
      </c>
      <c r="G451" s="184"/>
      <c r="H451" s="184"/>
      <c r="I451" s="184"/>
      <c r="J451" s="179" t="str">
        <f>IF($C451="","",_xlfn.XLOOKUP($B451,Event_and_Consequence!$CL:$CL,Event_and_Consequence!I:I,"",0,1))</f>
        <v/>
      </c>
      <c r="K451" s="184"/>
      <c r="L451" s="179" t="str">
        <f>IF($C451="","",IF(_xlfn.XLOOKUP($B451,Event_and_Consequence!$CL:$CL,Event_and_Consequence!Y:Y,"",0,1)&lt;&gt;"",_xlfn.XLOOKUP($B451,Event_and_Consequence!$CL:$CL,Event_and_Consequence!Y:Y,"",0,1),""))</f>
        <v/>
      </c>
      <c r="M451" s="179" t="str">
        <f>IF($C451="","",IF(_xlfn.XLOOKUP($B451,Event_and_Consequence!$CL:$CL,Event_and_Consequence!Z:Z,"",0,1)&lt;&gt;"",_xlfn.XLOOKUP($B451,Event_and_Consequence!$CL:$CL,Event_and_Consequence!Z:Z,"",0,1),""))</f>
        <v/>
      </c>
      <c r="N451" s="179" t="str">
        <f>IF($C451="","",IF(_xlfn.XLOOKUP($B451,Event_and_Consequence!$CL:$CL,Event_and_Consequence!AA:AA,"",0,1)&lt;&gt;"",_xlfn.XLOOKUP($B451,Event_and_Consequence!$CL:$CL,Event_and_Consequence!AA:AA,"",0,1),""))</f>
        <v/>
      </c>
      <c r="O451" s="179" t="str">
        <f>IF($C451="","",IF(_xlfn.XLOOKUP($B451,Event_and_Consequence!$CL:$CL,Event_and_Consequence!AB:AB,"",0,1)&lt;&gt;"",_xlfn.XLOOKUP($B451,Event_and_Consequence!$CL:$CL,Event_and_Consequence!AB:AB,"",0,1),""))</f>
        <v/>
      </c>
      <c r="P451" s="184"/>
      <c r="Q451" s="184"/>
      <c r="R451" s="179" t="str">
        <f>IF($C451="","",IF(_xlfn.XLOOKUP($B451,Event_and_Consequence!$CL:$CL,Event_and_Consequence!AC:AC,"",0,1)&lt;&gt;"",_xlfn.XLOOKUP($B451,Event_and_Consequence!$CL:$CL,Event_and_Consequence!AC:AC,"",0,1),""))</f>
        <v/>
      </c>
      <c r="S451" s="179" t="str">
        <f>IF($C451="","",IF(_xlfn.XLOOKUP($B451,Event_and_Consequence!$CL:$CL,Event_and_Consequence!AD:AD,"",0,1)&lt;&gt;"",_xlfn.XLOOKUP($B451,Event_and_Consequence!$CL:$CL,Event_and_Consequence!AD:AD,"",0,1),""))</f>
        <v/>
      </c>
      <c r="T451" s="179" t="str">
        <f>IF($C451="","",IF(_xlfn.XLOOKUP($B451,Event_and_Consequence!$CL:$CL,Event_and_Consequence!AE:AE,"",0,1)&lt;&gt;"",_xlfn.XLOOKUP($B451,Event_and_Consequence!$CL:$CL,Event_and_Consequence!AE:AE,"",0,1),""))</f>
        <v/>
      </c>
      <c r="U451" s="179" t="str">
        <f>IF($C451="","",IF(_xlfn.XLOOKUP($B451,Event_and_Consequence!$CL:$CL,Event_and_Consequence!AF:AF,"",0,1)&lt;&gt;"",_xlfn.XLOOKUP($B451,Event_and_Consequence!$CL:$CL,Event_and_Consequence!AF:AF,"",0,1),""))</f>
        <v/>
      </c>
      <c r="V451" s="184"/>
      <c r="W451" s="184"/>
      <c r="X451" s="179" t="str">
        <f>IF($C451="","",IF(_xlfn.XLOOKUP($B451,Event_and_Consequence!$CL:$CL,Event_and_Consequence!AG:AG,"",0,1)&lt;&gt;"",_xlfn.XLOOKUP($B451,Event_and_Consequence!$CL:$CL,Event_and_Consequence!AG:AG,"",0,1),""))</f>
        <v/>
      </c>
      <c r="Y451" s="179" t="str">
        <f>IF($C451="","",IF(_xlfn.XLOOKUP($B451,Event_and_Consequence!$CL:$CL,Event_and_Consequence!AH:AH,"",0,1)&lt;&gt;"",_xlfn.XLOOKUP($B451,Event_and_Consequence!$CL:$CL,Event_and_Consequence!AH:AH,"",0,1),""))</f>
        <v/>
      </c>
      <c r="Z451" s="179" t="str">
        <f>IF($C451="","",IF(_xlfn.XLOOKUP($B451,Event_and_Consequence!$CL:$CL,Event_and_Consequence!AI:AI,"",0,1)&lt;&gt;"",_xlfn.XLOOKUP($B451,Event_and_Consequence!$CL:$CL,Event_and_Consequence!AI:AI,"",0,1),""))</f>
        <v/>
      </c>
      <c r="AA451" s="179" t="str">
        <f>IF($C451="","",IF(_xlfn.XLOOKUP($B451,Event_and_Consequence!$CL:$CL,Event_and_Consequence!AJ:AJ,"",0,1)&lt;&gt;"",_xlfn.XLOOKUP($B451,Event_and_Consequence!$CL:$CL,Event_and_Consequence!AJ:AJ,"",0,1),""))</f>
        <v/>
      </c>
      <c r="AB451" s="184"/>
    </row>
    <row r="452" spans="1:28" s="176" customFormat="1" ht="12" x14ac:dyDescent="0.25">
      <c r="A452" s="188"/>
      <c r="B452" s="188">
        <v>450</v>
      </c>
      <c r="C452" s="178" t="str">
        <f>_xlfn.XLOOKUP($B452,Event_and_Consequence!$CL:$CL,Event_and_Consequence!B:B,"",0,1)</f>
        <v/>
      </c>
      <c r="D452" s="179" t="str">
        <f>IF($C452="","",_xlfn.XLOOKUP(C452,Facility_Information!B:B,Facility_Information!O:O,,0,1))</f>
        <v/>
      </c>
      <c r="E452" s="180" t="str">
        <f>IF($C452="","",_xlfn.XLOOKUP($B452,Event_and_Consequence!$CL:$CL,Event_and_Consequence!G:G,"",0,1))</f>
        <v/>
      </c>
      <c r="F452" s="181" t="str">
        <f>IF($C452="","",_xlfn.XLOOKUP($B452,Event_and_Consequence!$CL:$CL,Event_and_Consequence!H:H,"",0,1))</f>
        <v/>
      </c>
      <c r="G452" s="184"/>
      <c r="H452" s="184"/>
      <c r="I452" s="184"/>
      <c r="J452" s="179" t="str">
        <f>IF($C452="","",_xlfn.XLOOKUP($B452,Event_and_Consequence!$CL:$CL,Event_and_Consequence!I:I,"",0,1))</f>
        <v/>
      </c>
      <c r="K452" s="184"/>
      <c r="L452" s="179" t="str">
        <f>IF($C452="","",IF(_xlfn.XLOOKUP($B452,Event_and_Consequence!$CL:$CL,Event_and_Consequence!Y:Y,"",0,1)&lt;&gt;"",_xlfn.XLOOKUP($B452,Event_and_Consequence!$CL:$CL,Event_and_Consequence!Y:Y,"",0,1),""))</f>
        <v/>
      </c>
      <c r="M452" s="179" t="str">
        <f>IF($C452="","",IF(_xlfn.XLOOKUP($B452,Event_and_Consequence!$CL:$CL,Event_and_Consequence!Z:Z,"",0,1)&lt;&gt;"",_xlfn.XLOOKUP($B452,Event_and_Consequence!$CL:$CL,Event_and_Consequence!Z:Z,"",0,1),""))</f>
        <v/>
      </c>
      <c r="N452" s="179" t="str">
        <f>IF($C452="","",IF(_xlfn.XLOOKUP($B452,Event_and_Consequence!$CL:$CL,Event_and_Consequence!AA:AA,"",0,1)&lt;&gt;"",_xlfn.XLOOKUP($B452,Event_and_Consequence!$CL:$CL,Event_and_Consequence!AA:AA,"",0,1),""))</f>
        <v/>
      </c>
      <c r="O452" s="179" t="str">
        <f>IF($C452="","",IF(_xlfn.XLOOKUP($B452,Event_and_Consequence!$CL:$CL,Event_and_Consequence!AB:AB,"",0,1)&lt;&gt;"",_xlfn.XLOOKUP($B452,Event_and_Consequence!$CL:$CL,Event_and_Consequence!AB:AB,"",0,1),""))</f>
        <v/>
      </c>
      <c r="P452" s="184"/>
      <c r="Q452" s="184"/>
      <c r="R452" s="179" t="str">
        <f>IF($C452="","",IF(_xlfn.XLOOKUP($B452,Event_and_Consequence!$CL:$CL,Event_and_Consequence!AC:AC,"",0,1)&lt;&gt;"",_xlfn.XLOOKUP($B452,Event_and_Consequence!$CL:$CL,Event_and_Consequence!AC:AC,"",0,1),""))</f>
        <v/>
      </c>
      <c r="S452" s="179" t="str">
        <f>IF($C452="","",IF(_xlfn.XLOOKUP($B452,Event_and_Consequence!$CL:$CL,Event_and_Consequence!AD:AD,"",0,1)&lt;&gt;"",_xlfn.XLOOKUP($B452,Event_and_Consequence!$CL:$CL,Event_and_Consequence!AD:AD,"",0,1),""))</f>
        <v/>
      </c>
      <c r="T452" s="179" t="str">
        <f>IF($C452="","",IF(_xlfn.XLOOKUP($B452,Event_and_Consequence!$CL:$CL,Event_and_Consequence!AE:AE,"",0,1)&lt;&gt;"",_xlfn.XLOOKUP($B452,Event_and_Consequence!$CL:$CL,Event_and_Consequence!AE:AE,"",0,1),""))</f>
        <v/>
      </c>
      <c r="U452" s="179" t="str">
        <f>IF($C452="","",IF(_xlfn.XLOOKUP($B452,Event_and_Consequence!$CL:$CL,Event_and_Consequence!AF:AF,"",0,1)&lt;&gt;"",_xlfn.XLOOKUP($B452,Event_and_Consequence!$CL:$CL,Event_and_Consequence!AF:AF,"",0,1),""))</f>
        <v/>
      </c>
      <c r="V452" s="184"/>
      <c r="W452" s="184"/>
      <c r="X452" s="179" t="str">
        <f>IF($C452="","",IF(_xlfn.XLOOKUP($B452,Event_and_Consequence!$CL:$CL,Event_and_Consequence!AG:AG,"",0,1)&lt;&gt;"",_xlfn.XLOOKUP($B452,Event_and_Consequence!$CL:$CL,Event_and_Consequence!AG:AG,"",0,1),""))</f>
        <v/>
      </c>
      <c r="Y452" s="179" t="str">
        <f>IF($C452="","",IF(_xlfn.XLOOKUP($B452,Event_and_Consequence!$CL:$CL,Event_and_Consequence!AH:AH,"",0,1)&lt;&gt;"",_xlfn.XLOOKUP($B452,Event_and_Consequence!$CL:$CL,Event_and_Consequence!AH:AH,"",0,1),""))</f>
        <v/>
      </c>
      <c r="Z452" s="179" t="str">
        <f>IF($C452="","",IF(_xlfn.XLOOKUP($B452,Event_and_Consequence!$CL:$CL,Event_and_Consequence!AI:AI,"",0,1)&lt;&gt;"",_xlfn.XLOOKUP($B452,Event_and_Consequence!$CL:$CL,Event_and_Consequence!AI:AI,"",0,1),""))</f>
        <v/>
      </c>
      <c r="AA452" s="179" t="str">
        <f>IF($C452="","",IF(_xlfn.XLOOKUP($B452,Event_and_Consequence!$CL:$CL,Event_and_Consequence!AJ:AJ,"",0,1)&lt;&gt;"",_xlfn.XLOOKUP($B452,Event_and_Consequence!$CL:$CL,Event_and_Consequence!AJ:AJ,"",0,1),""))</f>
        <v/>
      </c>
      <c r="AB452" s="184"/>
    </row>
    <row r="453" spans="1:28" s="176" customFormat="1" ht="12" x14ac:dyDescent="0.25">
      <c r="A453" s="188"/>
      <c r="B453" s="188">
        <v>451</v>
      </c>
      <c r="C453" s="178" t="str">
        <f>_xlfn.XLOOKUP($B453,Event_and_Consequence!$CL:$CL,Event_and_Consequence!B:B,"",0,1)</f>
        <v/>
      </c>
      <c r="D453" s="179" t="str">
        <f>IF($C453="","",_xlfn.XLOOKUP(C453,Facility_Information!B:B,Facility_Information!O:O,,0,1))</f>
        <v/>
      </c>
      <c r="E453" s="180" t="str">
        <f>IF($C453="","",_xlfn.XLOOKUP($B453,Event_and_Consequence!$CL:$CL,Event_and_Consequence!G:G,"",0,1))</f>
        <v/>
      </c>
      <c r="F453" s="181" t="str">
        <f>IF($C453="","",_xlfn.XLOOKUP($B453,Event_and_Consequence!$CL:$CL,Event_and_Consequence!H:H,"",0,1))</f>
        <v/>
      </c>
      <c r="G453" s="184"/>
      <c r="H453" s="184"/>
      <c r="I453" s="184"/>
      <c r="J453" s="179" t="str">
        <f>IF($C453="","",_xlfn.XLOOKUP($B453,Event_and_Consequence!$CL:$CL,Event_and_Consequence!I:I,"",0,1))</f>
        <v/>
      </c>
      <c r="K453" s="184"/>
      <c r="L453" s="179" t="str">
        <f>IF($C453="","",IF(_xlfn.XLOOKUP($B453,Event_and_Consequence!$CL:$CL,Event_and_Consequence!Y:Y,"",0,1)&lt;&gt;"",_xlfn.XLOOKUP($B453,Event_and_Consequence!$CL:$CL,Event_and_Consequence!Y:Y,"",0,1),""))</f>
        <v/>
      </c>
      <c r="M453" s="179" t="str">
        <f>IF($C453="","",IF(_xlfn.XLOOKUP($B453,Event_and_Consequence!$CL:$CL,Event_and_Consequence!Z:Z,"",0,1)&lt;&gt;"",_xlfn.XLOOKUP($B453,Event_and_Consequence!$CL:$CL,Event_and_Consequence!Z:Z,"",0,1),""))</f>
        <v/>
      </c>
      <c r="N453" s="179" t="str">
        <f>IF($C453="","",IF(_xlfn.XLOOKUP($B453,Event_and_Consequence!$CL:$CL,Event_and_Consequence!AA:AA,"",0,1)&lt;&gt;"",_xlfn.XLOOKUP($B453,Event_and_Consequence!$CL:$CL,Event_and_Consequence!AA:AA,"",0,1),""))</f>
        <v/>
      </c>
      <c r="O453" s="179" t="str">
        <f>IF($C453="","",IF(_xlfn.XLOOKUP($B453,Event_and_Consequence!$CL:$CL,Event_and_Consequence!AB:AB,"",0,1)&lt;&gt;"",_xlfn.XLOOKUP($B453,Event_and_Consequence!$CL:$CL,Event_and_Consequence!AB:AB,"",0,1),""))</f>
        <v/>
      </c>
      <c r="P453" s="184"/>
      <c r="Q453" s="184"/>
      <c r="R453" s="179" t="str">
        <f>IF($C453="","",IF(_xlfn.XLOOKUP($B453,Event_and_Consequence!$CL:$CL,Event_and_Consequence!AC:AC,"",0,1)&lt;&gt;"",_xlfn.XLOOKUP($B453,Event_and_Consequence!$CL:$CL,Event_and_Consequence!AC:AC,"",0,1),""))</f>
        <v/>
      </c>
      <c r="S453" s="179" t="str">
        <f>IF($C453="","",IF(_xlfn.XLOOKUP($B453,Event_and_Consequence!$CL:$CL,Event_and_Consequence!AD:AD,"",0,1)&lt;&gt;"",_xlfn.XLOOKUP($B453,Event_and_Consequence!$CL:$CL,Event_and_Consequence!AD:AD,"",0,1),""))</f>
        <v/>
      </c>
      <c r="T453" s="179" t="str">
        <f>IF($C453="","",IF(_xlfn.XLOOKUP($B453,Event_and_Consequence!$CL:$CL,Event_and_Consequence!AE:AE,"",0,1)&lt;&gt;"",_xlfn.XLOOKUP($B453,Event_and_Consequence!$CL:$CL,Event_and_Consequence!AE:AE,"",0,1),""))</f>
        <v/>
      </c>
      <c r="U453" s="179" t="str">
        <f>IF($C453="","",IF(_xlfn.XLOOKUP($B453,Event_and_Consequence!$CL:$CL,Event_and_Consequence!AF:AF,"",0,1)&lt;&gt;"",_xlfn.XLOOKUP($B453,Event_and_Consequence!$CL:$CL,Event_and_Consequence!AF:AF,"",0,1),""))</f>
        <v/>
      </c>
      <c r="V453" s="184"/>
      <c r="W453" s="184"/>
      <c r="X453" s="179" t="str">
        <f>IF($C453="","",IF(_xlfn.XLOOKUP($B453,Event_and_Consequence!$CL:$CL,Event_and_Consequence!AG:AG,"",0,1)&lt;&gt;"",_xlfn.XLOOKUP($B453,Event_and_Consequence!$CL:$CL,Event_and_Consequence!AG:AG,"",0,1),""))</f>
        <v/>
      </c>
      <c r="Y453" s="179" t="str">
        <f>IF($C453="","",IF(_xlfn.XLOOKUP($B453,Event_and_Consequence!$CL:$CL,Event_and_Consequence!AH:AH,"",0,1)&lt;&gt;"",_xlfn.XLOOKUP($B453,Event_and_Consequence!$CL:$CL,Event_and_Consequence!AH:AH,"",0,1),""))</f>
        <v/>
      </c>
      <c r="Z453" s="179" t="str">
        <f>IF($C453="","",IF(_xlfn.XLOOKUP($B453,Event_and_Consequence!$CL:$CL,Event_and_Consequence!AI:AI,"",0,1)&lt;&gt;"",_xlfn.XLOOKUP($B453,Event_and_Consequence!$CL:$CL,Event_and_Consequence!AI:AI,"",0,1),""))</f>
        <v/>
      </c>
      <c r="AA453" s="179" t="str">
        <f>IF($C453="","",IF(_xlfn.XLOOKUP($B453,Event_and_Consequence!$CL:$CL,Event_and_Consequence!AJ:AJ,"",0,1)&lt;&gt;"",_xlfn.XLOOKUP($B453,Event_and_Consequence!$CL:$CL,Event_and_Consequence!AJ:AJ,"",0,1),""))</f>
        <v/>
      </c>
      <c r="AB453" s="184"/>
    </row>
    <row r="454" spans="1:28" s="176" customFormat="1" ht="12" x14ac:dyDescent="0.25">
      <c r="A454" s="188"/>
      <c r="B454" s="188">
        <v>452</v>
      </c>
      <c r="C454" s="178" t="str">
        <f>_xlfn.XLOOKUP($B454,Event_and_Consequence!$CL:$CL,Event_and_Consequence!B:B,"",0,1)</f>
        <v/>
      </c>
      <c r="D454" s="179" t="str">
        <f>IF($C454="","",_xlfn.XLOOKUP(C454,Facility_Information!B:B,Facility_Information!O:O,,0,1))</f>
        <v/>
      </c>
      <c r="E454" s="180" t="str">
        <f>IF($C454="","",_xlfn.XLOOKUP($B454,Event_and_Consequence!$CL:$CL,Event_and_Consequence!G:G,"",0,1))</f>
        <v/>
      </c>
      <c r="F454" s="181" t="str">
        <f>IF($C454="","",_xlfn.XLOOKUP($B454,Event_and_Consequence!$CL:$CL,Event_and_Consequence!H:H,"",0,1))</f>
        <v/>
      </c>
      <c r="G454" s="184"/>
      <c r="H454" s="184"/>
      <c r="I454" s="184"/>
      <c r="J454" s="179" t="str">
        <f>IF($C454="","",_xlfn.XLOOKUP($B454,Event_and_Consequence!$CL:$CL,Event_and_Consequence!I:I,"",0,1))</f>
        <v/>
      </c>
      <c r="K454" s="184"/>
      <c r="L454" s="179" t="str">
        <f>IF($C454="","",IF(_xlfn.XLOOKUP($B454,Event_and_Consequence!$CL:$CL,Event_and_Consequence!Y:Y,"",0,1)&lt;&gt;"",_xlfn.XLOOKUP($B454,Event_and_Consequence!$CL:$CL,Event_and_Consequence!Y:Y,"",0,1),""))</f>
        <v/>
      </c>
      <c r="M454" s="179" t="str">
        <f>IF($C454="","",IF(_xlfn.XLOOKUP($B454,Event_and_Consequence!$CL:$CL,Event_and_Consequence!Z:Z,"",0,1)&lt;&gt;"",_xlfn.XLOOKUP($B454,Event_and_Consequence!$CL:$CL,Event_and_Consequence!Z:Z,"",0,1),""))</f>
        <v/>
      </c>
      <c r="N454" s="179" t="str">
        <f>IF($C454="","",IF(_xlfn.XLOOKUP($B454,Event_and_Consequence!$CL:$CL,Event_and_Consequence!AA:AA,"",0,1)&lt;&gt;"",_xlfn.XLOOKUP($B454,Event_and_Consequence!$CL:$CL,Event_and_Consequence!AA:AA,"",0,1),""))</f>
        <v/>
      </c>
      <c r="O454" s="179" t="str">
        <f>IF($C454="","",IF(_xlfn.XLOOKUP($B454,Event_and_Consequence!$CL:$CL,Event_and_Consequence!AB:AB,"",0,1)&lt;&gt;"",_xlfn.XLOOKUP($B454,Event_and_Consequence!$CL:$CL,Event_and_Consequence!AB:AB,"",0,1),""))</f>
        <v/>
      </c>
      <c r="P454" s="184"/>
      <c r="Q454" s="184"/>
      <c r="R454" s="179" t="str">
        <f>IF($C454="","",IF(_xlfn.XLOOKUP($B454,Event_and_Consequence!$CL:$CL,Event_and_Consequence!AC:AC,"",0,1)&lt;&gt;"",_xlfn.XLOOKUP($B454,Event_and_Consequence!$CL:$CL,Event_and_Consequence!AC:AC,"",0,1),""))</f>
        <v/>
      </c>
      <c r="S454" s="179" t="str">
        <f>IF($C454="","",IF(_xlfn.XLOOKUP($B454,Event_and_Consequence!$CL:$CL,Event_and_Consequence!AD:AD,"",0,1)&lt;&gt;"",_xlfn.XLOOKUP($B454,Event_and_Consequence!$CL:$CL,Event_and_Consequence!AD:AD,"",0,1),""))</f>
        <v/>
      </c>
      <c r="T454" s="179" t="str">
        <f>IF($C454="","",IF(_xlfn.XLOOKUP($B454,Event_and_Consequence!$CL:$CL,Event_and_Consequence!AE:AE,"",0,1)&lt;&gt;"",_xlfn.XLOOKUP($B454,Event_and_Consequence!$CL:$CL,Event_and_Consequence!AE:AE,"",0,1),""))</f>
        <v/>
      </c>
      <c r="U454" s="179" t="str">
        <f>IF($C454="","",IF(_xlfn.XLOOKUP($B454,Event_and_Consequence!$CL:$CL,Event_and_Consequence!AF:AF,"",0,1)&lt;&gt;"",_xlfn.XLOOKUP($B454,Event_and_Consequence!$CL:$CL,Event_and_Consequence!AF:AF,"",0,1),""))</f>
        <v/>
      </c>
      <c r="V454" s="184"/>
      <c r="W454" s="184"/>
      <c r="X454" s="179" t="str">
        <f>IF($C454="","",IF(_xlfn.XLOOKUP($B454,Event_and_Consequence!$CL:$CL,Event_and_Consequence!AG:AG,"",0,1)&lt;&gt;"",_xlfn.XLOOKUP($B454,Event_and_Consequence!$CL:$CL,Event_and_Consequence!AG:AG,"",0,1),""))</f>
        <v/>
      </c>
      <c r="Y454" s="179" t="str">
        <f>IF($C454="","",IF(_xlfn.XLOOKUP($B454,Event_and_Consequence!$CL:$CL,Event_and_Consequence!AH:AH,"",0,1)&lt;&gt;"",_xlfn.XLOOKUP($B454,Event_and_Consequence!$CL:$CL,Event_and_Consequence!AH:AH,"",0,1),""))</f>
        <v/>
      </c>
      <c r="Z454" s="179" t="str">
        <f>IF($C454="","",IF(_xlfn.XLOOKUP($B454,Event_and_Consequence!$CL:$CL,Event_and_Consequence!AI:AI,"",0,1)&lt;&gt;"",_xlfn.XLOOKUP($B454,Event_and_Consequence!$CL:$CL,Event_and_Consequence!AI:AI,"",0,1),""))</f>
        <v/>
      </c>
      <c r="AA454" s="179" t="str">
        <f>IF($C454="","",IF(_xlfn.XLOOKUP($B454,Event_and_Consequence!$CL:$CL,Event_and_Consequence!AJ:AJ,"",0,1)&lt;&gt;"",_xlfn.XLOOKUP($B454,Event_and_Consequence!$CL:$CL,Event_and_Consequence!AJ:AJ,"",0,1),""))</f>
        <v/>
      </c>
      <c r="AB454" s="184"/>
    </row>
    <row r="455" spans="1:28" s="176" customFormat="1" ht="12" x14ac:dyDescent="0.25">
      <c r="A455" s="188"/>
      <c r="B455" s="188">
        <v>453</v>
      </c>
      <c r="C455" s="178" t="str">
        <f>_xlfn.XLOOKUP($B455,Event_and_Consequence!$CL:$CL,Event_and_Consequence!B:B,"",0,1)</f>
        <v/>
      </c>
      <c r="D455" s="179" t="str">
        <f>IF($C455="","",_xlfn.XLOOKUP(C455,Facility_Information!B:B,Facility_Information!O:O,,0,1))</f>
        <v/>
      </c>
      <c r="E455" s="180" t="str">
        <f>IF($C455="","",_xlfn.XLOOKUP($B455,Event_and_Consequence!$CL:$CL,Event_and_Consequence!G:G,"",0,1))</f>
        <v/>
      </c>
      <c r="F455" s="181" t="str">
        <f>IF($C455="","",_xlfn.XLOOKUP($B455,Event_and_Consequence!$CL:$CL,Event_and_Consequence!H:H,"",0,1))</f>
        <v/>
      </c>
      <c r="G455" s="184"/>
      <c r="H455" s="184"/>
      <c r="I455" s="184"/>
      <c r="J455" s="179" t="str">
        <f>IF($C455="","",_xlfn.XLOOKUP($B455,Event_and_Consequence!$CL:$CL,Event_and_Consequence!I:I,"",0,1))</f>
        <v/>
      </c>
      <c r="K455" s="184"/>
      <c r="L455" s="179" t="str">
        <f>IF($C455="","",IF(_xlfn.XLOOKUP($B455,Event_and_Consequence!$CL:$CL,Event_and_Consequence!Y:Y,"",0,1)&lt;&gt;"",_xlfn.XLOOKUP($B455,Event_and_Consequence!$CL:$CL,Event_and_Consequence!Y:Y,"",0,1),""))</f>
        <v/>
      </c>
      <c r="M455" s="179" t="str">
        <f>IF($C455="","",IF(_xlfn.XLOOKUP($B455,Event_and_Consequence!$CL:$CL,Event_and_Consequence!Z:Z,"",0,1)&lt;&gt;"",_xlfn.XLOOKUP($B455,Event_and_Consequence!$CL:$CL,Event_and_Consequence!Z:Z,"",0,1),""))</f>
        <v/>
      </c>
      <c r="N455" s="179" t="str">
        <f>IF($C455="","",IF(_xlfn.XLOOKUP($B455,Event_and_Consequence!$CL:$CL,Event_and_Consequence!AA:AA,"",0,1)&lt;&gt;"",_xlfn.XLOOKUP($B455,Event_and_Consequence!$CL:$CL,Event_and_Consequence!AA:AA,"",0,1),""))</f>
        <v/>
      </c>
      <c r="O455" s="179" t="str">
        <f>IF($C455="","",IF(_xlfn.XLOOKUP($B455,Event_and_Consequence!$CL:$CL,Event_and_Consequence!AB:AB,"",0,1)&lt;&gt;"",_xlfn.XLOOKUP($B455,Event_and_Consequence!$CL:$CL,Event_and_Consequence!AB:AB,"",0,1),""))</f>
        <v/>
      </c>
      <c r="P455" s="184"/>
      <c r="Q455" s="184"/>
      <c r="R455" s="179" t="str">
        <f>IF($C455="","",IF(_xlfn.XLOOKUP($B455,Event_and_Consequence!$CL:$CL,Event_and_Consequence!AC:AC,"",0,1)&lt;&gt;"",_xlfn.XLOOKUP($B455,Event_and_Consequence!$CL:$CL,Event_and_Consequence!AC:AC,"",0,1),""))</f>
        <v/>
      </c>
      <c r="S455" s="179" t="str">
        <f>IF($C455="","",IF(_xlfn.XLOOKUP($B455,Event_and_Consequence!$CL:$CL,Event_and_Consequence!AD:AD,"",0,1)&lt;&gt;"",_xlfn.XLOOKUP($B455,Event_and_Consequence!$CL:$CL,Event_and_Consequence!AD:AD,"",0,1),""))</f>
        <v/>
      </c>
      <c r="T455" s="179" t="str">
        <f>IF($C455="","",IF(_xlfn.XLOOKUP($B455,Event_and_Consequence!$CL:$CL,Event_and_Consequence!AE:AE,"",0,1)&lt;&gt;"",_xlfn.XLOOKUP($B455,Event_and_Consequence!$CL:$CL,Event_and_Consequence!AE:AE,"",0,1),""))</f>
        <v/>
      </c>
      <c r="U455" s="179" t="str">
        <f>IF($C455="","",IF(_xlfn.XLOOKUP($B455,Event_and_Consequence!$CL:$CL,Event_and_Consequence!AF:AF,"",0,1)&lt;&gt;"",_xlfn.XLOOKUP($B455,Event_and_Consequence!$CL:$CL,Event_and_Consequence!AF:AF,"",0,1),""))</f>
        <v/>
      </c>
      <c r="V455" s="184"/>
      <c r="W455" s="184"/>
      <c r="X455" s="179" t="str">
        <f>IF($C455="","",IF(_xlfn.XLOOKUP($B455,Event_and_Consequence!$CL:$CL,Event_and_Consequence!AG:AG,"",0,1)&lt;&gt;"",_xlfn.XLOOKUP($B455,Event_and_Consequence!$CL:$CL,Event_and_Consequence!AG:AG,"",0,1),""))</f>
        <v/>
      </c>
      <c r="Y455" s="179" t="str">
        <f>IF($C455="","",IF(_xlfn.XLOOKUP($B455,Event_and_Consequence!$CL:$CL,Event_and_Consequence!AH:AH,"",0,1)&lt;&gt;"",_xlfn.XLOOKUP($B455,Event_and_Consequence!$CL:$CL,Event_and_Consequence!AH:AH,"",0,1),""))</f>
        <v/>
      </c>
      <c r="Z455" s="179" t="str">
        <f>IF($C455="","",IF(_xlfn.XLOOKUP($B455,Event_and_Consequence!$CL:$CL,Event_and_Consequence!AI:AI,"",0,1)&lt;&gt;"",_xlfn.XLOOKUP($B455,Event_and_Consequence!$CL:$CL,Event_and_Consequence!AI:AI,"",0,1),""))</f>
        <v/>
      </c>
      <c r="AA455" s="179" t="str">
        <f>IF($C455="","",IF(_xlfn.XLOOKUP($B455,Event_and_Consequence!$CL:$CL,Event_and_Consequence!AJ:AJ,"",0,1)&lt;&gt;"",_xlfn.XLOOKUP($B455,Event_and_Consequence!$CL:$CL,Event_and_Consequence!AJ:AJ,"",0,1),""))</f>
        <v/>
      </c>
      <c r="AB455" s="184"/>
    </row>
    <row r="456" spans="1:28" s="176" customFormat="1" ht="12" x14ac:dyDescent="0.25">
      <c r="A456" s="188"/>
      <c r="B456" s="188">
        <v>454</v>
      </c>
      <c r="C456" s="178" t="str">
        <f>_xlfn.XLOOKUP($B456,Event_and_Consequence!$CL:$CL,Event_and_Consequence!B:B,"",0,1)</f>
        <v/>
      </c>
      <c r="D456" s="179" t="str">
        <f>IF($C456="","",_xlfn.XLOOKUP(C456,Facility_Information!B:B,Facility_Information!O:O,,0,1))</f>
        <v/>
      </c>
      <c r="E456" s="180" t="str">
        <f>IF($C456="","",_xlfn.XLOOKUP($B456,Event_and_Consequence!$CL:$CL,Event_and_Consequence!G:G,"",0,1))</f>
        <v/>
      </c>
      <c r="F456" s="181" t="str">
        <f>IF($C456="","",_xlfn.XLOOKUP($B456,Event_and_Consequence!$CL:$CL,Event_and_Consequence!H:H,"",0,1))</f>
        <v/>
      </c>
      <c r="G456" s="184"/>
      <c r="H456" s="184"/>
      <c r="I456" s="184"/>
      <c r="J456" s="179" t="str">
        <f>IF($C456="","",_xlfn.XLOOKUP($B456,Event_and_Consequence!$CL:$CL,Event_and_Consequence!I:I,"",0,1))</f>
        <v/>
      </c>
      <c r="K456" s="184"/>
      <c r="L456" s="179" t="str">
        <f>IF($C456="","",IF(_xlfn.XLOOKUP($B456,Event_and_Consequence!$CL:$CL,Event_and_Consequence!Y:Y,"",0,1)&lt;&gt;"",_xlfn.XLOOKUP($B456,Event_and_Consequence!$CL:$CL,Event_and_Consequence!Y:Y,"",0,1),""))</f>
        <v/>
      </c>
      <c r="M456" s="179" t="str">
        <f>IF($C456="","",IF(_xlfn.XLOOKUP($B456,Event_and_Consequence!$CL:$CL,Event_and_Consequence!Z:Z,"",0,1)&lt;&gt;"",_xlfn.XLOOKUP($B456,Event_and_Consequence!$CL:$CL,Event_and_Consequence!Z:Z,"",0,1),""))</f>
        <v/>
      </c>
      <c r="N456" s="179" t="str">
        <f>IF($C456="","",IF(_xlfn.XLOOKUP($B456,Event_and_Consequence!$CL:$CL,Event_and_Consequence!AA:AA,"",0,1)&lt;&gt;"",_xlfn.XLOOKUP($B456,Event_and_Consequence!$CL:$CL,Event_and_Consequence!AA:AA,"",0,1),""))</f>
        <v/>
      </c>
      <c r="O456" s="179" t="str">
        <f>IF($C456="","",IF(_xlfn.XLOOKUP($B456,Event_and_Consequence!$CL:$CL,Event_and_Consequence!AB:AB,"",0,1)&lt;&gt;"",_xlfn.XLOOKUP($B456,Event_and_Consequence!$CL:$CL,Event_and_Consequence!AB:AB,"",0,1),""))</f>
        <v/>
      </c>
      <c r="P456" s="184"/>
      <c r="Q456" s="184"/>
      <c r="R456" s="179" t="str">
        <f>IF($C456="","",IF(_xlfn.XLOOKUP($B456,Event_and_Consequence!$CL:$CL,Event_and_Consequence!AC:AC,"",0,1)&lt;&gt;"",_xlfn.XLOOKUP($B456,Event_and_Consequence!$CL:$CL,Event_and_Consequence!AC:AC,"",0,1),""))</f>
        <v/>
      </c>
      <c r="S456" s="179" t="str">
        <f>IF($C456="","",IF(_xlfn.XLOOKUP($B456,Event_and_Consequence!$CL:$CL,Event_and_Consequence!AD:AD,"",0,1)&lt;&gt;"",_xlfn.XLOOKUP($B456,Event_and_Consequence!$CL:$CL,Event_and_Consequence!AD:AD,"",0,1),""))</f>
        <v/>
      </c>
      <c r="T456" s="179" t="str">
        <f>IF($C456="","",IF(_xlfn.XLOOKUP($B456,Event_and_Consequence!$CL:$CL,Event_and_Consequence!AE:AE,"",0,1)&lt;&gt;"",_xlfn.XLOOKUP($B456,Event_and_Consequence!$CL:$CL,Event_and_Consequence!AE:AE,"",0,1),""))</f>
        <v/>
      </c>
      <c r="U456" s="179" t="str">
        <f>IF($C456="","",IF(_xlfn.XLOOKUP($B456,Event_and_Consequence!$CL:$CL,Event_and_Consequence!AF:AF,"",0,1)&lt;&gt;"",_xlfn.XLOOKUP($B456,Event_and_Consequence!$CL:$CL,Event_and_Consequence!AF:AF,"",0,1),""))</f>
        <v/>
      </c>
      <c r="V456" s="184"/>
      <c r="W456" s="184"/>
      <c r="X456" s="179" t="str">
        <f>IF($C456="","",IF(_xlfn.XLOOKUP($B456,Event_and_Consequence!$CL:$CL,Event_and_Consequence!AG:AG,"",0,1)&lt;&gt;"",_xlfn.XLOOKUP($B456,Event_and_Consequence!$CL:$CL,Event_and_Consequence!AG:AG,"",0,1),""))</f>
        <v/>
      </c>
      <c r="Y456" s="179" t="str">
        <f>IF($C456="","",IF(_xlfn.XLOOKUP($B456,Event_and_Consequence!$CL:$CL,Event_and_Consequence!AH:AH,"",0,1)&lt;&gt;"",_xlfn.XLOOKUP($B456,Event_and_Consequence!$CL:$CL,Event_and_Consequence!AH:AH,"",0,1),""))</f>
        <v/>
      </c>
      <c r="Z456" s="179" t="str">
        <f>IF($C456="","",IF(_xlfn.XLOOKUP($B456,Event_and_Consequence!$CL:$CL,Event_and_Consequence!AI:AI,"",0,1)&lt;&gt;"",_xlfn.XLOOKUP($B456,Event_and_Consequence!$CL:$CL,Event_and_Consequence!AI:AI,"",0,1),""))</f>
        <v/>
      </c>
      <c r="AA456" s="179" t="str">
        <f>IF($C456="","",IF(_xlfn.XLOOKUP($B456,Event_and_Consequence!$CL:$CL,Event_and_Consequence!AJ:AJ,"",0,1)&lt;&gt;"",_xlfn.XLOOKUP($B456,Event_and_Consequence!$CL:$CL,Event_and_Consequence!AJ:AJ,"",0,1),""))</f>
        <v/>
      </c>
      <c r="AB456" s="184"/>
    </row>
    <row r="457" spans="1:28" s="176" customFormat="1" ht="12" x14ac:dyDescent="0.25">
      <c r="A457" s="188"/>
      <c r="B457" s="188">
        <v>455</v>
      </c>
      <c r="C457" s="178" t="str">
        <f>_xlfn.XLOOKUP($B457,Event_and_Consequence!$CL:$CL,Event_and_Consequence!B:B,"",0,1)</f>
        <v/>
      </c>
      <c r="D457" s="179" t="str">
        <f>IF($C457="","",_xlfn.XLOOKUP(C457,Facility_Information!B:B,Facility_Information!O:O,,0,1))</f>
        <v/>
      </c>
      <c r="E457" s="180" t="str">
        <f>IF($C457="","",_xlfn.XLOOKUP($B457,Event_and_Consequence!$CL:$CL,Event_and_Consequence!G:G,"",0,1))</f>
        <v/>
      </c>
      <c r="F457" s="181" t="str">
        <f>IF($C457="","",_xlfn.XLOOKUP($B457,Event_and_Consequence!$CL:$CL,Event_and_Consequence!H:H,"",0,1))</f>
        <v/>
      </c>
      <c r="G457" s="184"/>
      <c r="H457" s="184"/>
      <c r="I457" s="184"/>
      <c r="J457" s="179" t="str">
        <f>IF($C457="","",_xlfn.XLOOKUP($B457,Event_and_Consequence!$CL:$CL,Event_and_Consequence!I:I,"",0,1))</f>
        <v/>
      </c>
      <c r="K457" s="184"/>
      <c r="L457" s="179" t="str">
        <f>IF($C457="","",IF(_xlfn.XLOOKUP($B457,Event_and_Consequence!$CL:$CL,Event_and_Consequence!Y:Y,"",0,1)&lt;&gt;"",_xlfn.XLOOKUP($B457,Event_and_Consequence!$CL:$CL,Event_and_Consequence!Y:Y,"",0,1),""))</f>
        <v/>
      </c>
      <c r="M457" s="179" t="str">
        <f>IF($C457="","",IF(_xlfn.XLOOKUP($B457,Event_and_Consequence!$CL:$CL,Event_and_Consequence!Z:Z,"",0,1)&lt;&gt;"",_xlfn.XLOOKUP($B457,Event_and_Consequence!$CL:$CL,Event_and_Consequence!Z:Z,"",0,1),""))</f>
        <v/>
      </c>
      <c r="N457" s="179" t="str">
        <f>IF($C457="","",IF(_xlfn.XLOOKUP($B457,Event_and_Consequence!$CL:$CL,Event_and_Consequence!AA:AA,"",0,1)&lt;&gt;"",_xlfn.XLOOKUP($B457,Event_and_Consequence!$CL:$CL,Event_and_Consequence!AA:AA,"",0,1),""))</f>
        <v/>
      </c>
      <c r="O457" s="179" t="str">
        <f>IF($C457="","",IF(_xlfn.XLOOKUP($B457,Event_and_Consequence!$CL:$CL,Event_and_Consequence!AB:AB,"",0,1)&lt;&gt;"",_xlfn.XLOOKUP($B457,Event_and_Consequence!$CL:$CL,Event_and_Consequence!AB:AB,"",0,1),""))</f>
        <v/>
      </c>
      <c r="P457" s="184"/>
      <c r="Q457" s="184"/>
      <c r="R457" s="179" t="str">
        <f>IF($C457="","",IF(_xlfn.XLOOKUP($B457,Event_and_Consequence!$CL:$CL,Event_and_Consequence!AC:AC,"",0,1)&lt;&gt;"",_xlfn.XLOOKUP($B457,Event_and_Consequence!$CL:$CL,Event_and_Consequence!AC:AC,"",0,1),""))</f>
        <v/>
      </c>
      <c r="S457" s="179" t="str">
        <f>IF($C457="","",IF(_xlfn.XLOOKUP($B457,Event_and_Consequence!$CL:$CL,Event_and_Consequence!AD:AD,"",0,1)&lt;&gt;"",_xlfn.XLOOKUP($B457,Event_and_Consequence!$CL:$CL,Event_and_Consequence!AD:AD,"",0,1),""))</f>
        <v/>
      </c>
      <c r="T457" s="179" t="str">
        <f>IF($C457="","",IF(_xlfn.XLOOKUP($B457,Event_and_Consequence!$CL:$CL,Event_and_Consequence!AE:AE,"",0,1)&lt;&gt;"",_xlfn.XLOOKUP($B457,Event_and_Consequence!$CL:$CL,Event_and_Consequence!AE:AE,"",0,1),""))</f>
        <v/>
      </c>
      <c r="U457" s="179" t="str">
        <f>IF($C457="","",IF(_xlfn.XLOOKUP($B457,Event_and_Consequence!$CL:$CL,Event_and_Consequence!AF:AF,"",0,1)&lt;&gt;"",_xlfn.XLOOKUP($B457,Event_and_Consequence!$CL:$CL,Event_and_Consequence!AF:AF,"",0,1),""))</f>
        <v/>
      </c>
      <c r="V457" s="184"/>
      <c r="W457" s="184"/>
      <c r="X457" s="179" t="str">
        <f>IF($C457="","",IF(_xlfn.XLOOKUP($B457,Event_and_Consequence!$CL:$CL,Event_and_Consequence!AG:AG,"",0,1)&lt;&gt;"",_xlfn.XLOOKUP($B457,Event_and_Consequence!$CL:$CL,Event_and_Consequence!AG:AG,"",0,1),""))</f>
        <v/>
      </c>
      <c r="Y457" s="179" t="str">
        <f>IF($C457="","",IF(_xlfn.XLOOKUP($B457,Event_and_Consequence!$CL:$CL,Event_and_Consequence!AH:AH,"",0,1)&lt;&gt;"",_xlfn.XLOOKUP($B457,Event_and_Consequence!$CL:$CL,Event_and_Consequence!AH:AH,"",0,1),""))</f>
        <v/>
      </c>
      <c r="Z457" s="179" t="str">
        <f>IF($C457="","",IF(_xlfn.XLOOKUP($B457,Event_and_Consequence!$CL:$CL,Event_and_Consequence!AI:AI,"",0,1)&lt;&gt;"",_xlfn.XLOOKUP($B457,Event_and_Consequence!$CL:$CL,Event_and_Consequence!AI:AI,"",0,1),""))</f>
        <v/>
      </c>
      <c r="AA457" s="179" t="str">
        <f>IF($C457="","",IF(_xlfn.XLOOKUP($B457,Event_and_Consequence!$CL:$CL,Event_and_Consequence!AJ:AJ,"",0,1)&lt;&gt;"",_xlfn.XLOOKUP($B457,Event_and_Consequence!$CL:$CL,Event_and_Consequence!AJ:AJ,"",0,1),""))</f>
        <v/>
      </c>
      <c r="AB457" s="184"/>
    </row>
    <row r="458" spans="1:28" s="176" customFormat="1" ht="12" x14ac:dyDescent="0.25">
      <c r="A458" s="188"/>
      <c r="B458" s="188">
        <v>456</v>
      </c>
      <c r="C458" s="178" t="str">
        <f>_xlfn.XLOOKUP($B458,Event_and_Consequence!$CL:$CL,Event_and_Consequence!B:B,"",0,1)</f>
        <v/>
      </c>
      <c r="D458" s="179" t="str">
        <f>IF($C458="","",_xlfn.XLOOKUP(C458,Facility_Information!B:B,Facility_Information!O:O,,0,1))</f>
        <v/>
      </c>
      <c r="E458" s="180" t="str">
        <f>IF($C458="","",_xlfn.XLOOKUP($B458,Event_and_Consequence!$CL:$CL,Event_and_Consequence!G:G,"",0,1))</f>
        <v/>
      </c>
      <c r="F458" s="181" t="str">
        <f>IF($C458="","",_xlfn.XLOOKUP($B458,Event_and_Consequence!$CL:$CL,Event_and_Consequence!H:H,"",0,1))</f>
        <v/>
      </c>
      <c r="G458" s="184"/>
      <c r="H458" s="184"/>
      <c r="I458" s="184"/>
      <c r="J458" s="179" t="str">
        <f>IF($C458="","",_xlfn.XLOOKUP($B458,Event_and_Consequence!$CL:$CL,Event_and_Consequence!I:I,"",0,1))</f>
        <v/>
      </c>
      <c r="K458" s="184"/>
      <c r="L458" s="179" t="str">
        <f>IF($C458="","",IF(_xlfn.XLOOKUP($B458,Event_and_Consequence!$CL:$CL,Event_and_Consequence!Y:Y,"",0,1)&lt;&gt;"",_xlfn.XLOOKUP($B458,Event_and_Consequence!$CL:$CL,Event_and_Consequence!Y:Y,"",0,1),""))</f>
        <v/>
      </c>
      <c r="M458" s="179" t="str">
        <f>IF($C458="","",IF(_xlfn.XLOOKUP($B458,Event_and_Consequence!$CL:$CL,Event_and_Consequence!Z:Z,"",0,1)&lt;&gt;"",_xlfn.XLOOKUP($B458,Event_and_Consequence!$CL:$CL,Event_and_Consequence!Z:Z,"",0,1),""))</f>
        <v/>
      </c>
      <c r="N458" s="179" t="str">
        <f>IF($C458="","",IF(_xlfn.XLOOKUP($B458,Event_and_Consequence!$CL:$CL,Event_and_Consequence!AA:AA,"",0,1)&lt;&gt;"",_xlfn.XLOOKUP($B458,Event_and_Consequence!$CL:$CL,Event_and_Consequence!AA:AA,"",0,1),""))</f>
        <v/>
      </c>
      <c r="O458" s="179" t="str">
        <f>IF($C458="","",IF(_xlfn.XLOOKUP($B458,Event_and_Consequence!$CL:$CL,Event_and_Consequence!AB:AB,"",0,1)&lt;&gt;"",_xlfn.XLOOKUP($B458,Event_and_Consequence!$CL:$CL,Event_and_Consequence!AB:AB,"",0,1),""))</f>
        <v/>
      </c>
      <c r="P458" s="184"/>
      <c r="Q458" s="184"/>
      <c r="R458" s="179" t="str">
        <f>IF($C458="","",IF(_xlfn.XLOOKUP($B458,Event_and_Consequence!$CL:$CL,Event_and_Consequence!AC:AC,"",0,1)&lt;&gt;"",_xlfn.XLOOKUP($B458,Event_and_Consequence!$CL:$CL,Event_and_Consequence!AC:AC,"",0,1),""))</f>
        <v/>
      </c>
      <c r="S458" s="179" t="str">
        <f>IF($C458="","",IF(_xlfn.XLOOKUP($B458,Event_and_Consequence!$CL:$CL,Event_and_Consequence!AD:AD,"",0,1)&lt;&gt;"",_xlfn.XLOOKUP($B458,Event_and_Consequence!$CL:$CL,Event_and_Consequence!AD:AD,"",0,1),""))</f>
        <v/>
      </c>
      <c r="T458" s="179" t="str">
        <f>IF($C458="","",IF(_xlfn.XLOOKUP($B458,Event_and_Consequence!$CL:$CL,Event_and_Consequence!AE:AE,"",0,1)&lt;&gt;"",_xlfn.XLOOKUP($B458,Event_and_Consequence!$CL:$CL,Event_and_Consequence!AE:AE,"",0,1),""))</f>
        <v/>
      </c>
      <c r="U458" s="179" t="str">
        <f>IF($C458="","",IF(_xlfn.XLOOKUP($B458,Event_and_Consequence!$CL:$CL,Event_and_Consequence!AF:AF,"",0,1)&lt;&gt;"",_xlfn.XLOOKUP($B458,Event_and_Consequence!$CL:$CL,Event_and_Consequence!AF:AF,"",0,1),""))</f>
        <v/>
      </c>
      <c r="V458" s="184"/>
      <c r="W458" s="184"/>
      <c r="X458" s="179" t="str">
        <f>IF($C458="","",IF(_xlfn.XLOOKUP($B458,Event_and_Consequence!$CL:$CL,Event_and_Consequence!AG:AG,"",0,1)&lt;&gt;"",_xlfn.XLOOKUP($B458,Event_and_Consequence!$CL:$CL,Event_and_Consequence!AG:AG,"",0,1),""))</f>
        <v/>
      </c>
      <c r="Y458" s="179" t="str">
        <f>IF($C458="","",IF(_xlfn.XLOOKUP($B458,Event_and_Consequence!$CL:$CL,Event_and_Consequence!AH:AH,"",0,1)&lt;&gt;"",_xlfn.XLOOKUP($B458,Event_and_Consequence!$CL:$CL,Event_and_Consequence!AH:AH,"",0,1),""))</f>
        <v/>
      </c>
      <c r="Z458" s="179" t="str">
        <f>IF($C458="","",IF(_xlfn.XLOOKUP($B458,Event_and_Consequence!$CL:$CL,Event_and_Consequence!AI:AI,"",0,1)&lt;&gt;"",_xlfn.XLOOKUP($B458,Event_and_Consequence!$CL:$CL,Event_and_Consequence!AI:AI,"",0,1),""))</f>
        <v/>
      </c>
      <c r="AA458" s="179" t="str">
        <f>IF($C458="","",IF(_xlfn.XLOOKUP($B458,Event_and_Consequence!$CL:$CL,Event_and_Consequence!AJ:AJ,"",0,1)&lt;&gt;"",_xlfn.XLOOKUP($B458,Event_and_Consequence!$CL:$CL,Event_and_Consequence!AJ:AJ,"",0,1),""))</f>
        <v/>
      </c>
      <c r="AB458" s="184"/>
    </row>
    <row r="459" spans="1:28" s="176" customFormat="1" ht="12" x14ac:dyDescent="0.25">
      <c r="A459" s="188"/>
      <c r="B459" s="188">
        <v>457</v>
      </c>
      <c r="C459" s="178" t="str">
        <f>_xlfn.XLOOKUP($B459,Event_and_Consequence!$CL:$CL,Event_and_Consequence!B:B,"",0,1)</f>
        <v/>
      </c>
      <c r="D459" s="179" t="str">
        <f>IF($C459="","",_xlfn.XLOOKUP(C459,Facility_Information!B:B,Facility_Information!O:O,,0,1))</f>
        <v/>
      </c>
      <c r="E459" s="180" t="str">
        <f>IF($C459="","",_xlfn.XLOOKUP($B459,Event_and_Consequence!$CL:$CL,Event_and_Consequence!G:G,"",0,1))</f>
        <v/>
      </c>
      <c r="F459" s="181" t="str">
        <f>IF($C459="","",_xlfn.XLOOKUP($B459,Event_and_Consequence!$CL:$CL,Event_and_Consequence!H:H,"",0,1))</f>
        <v/>
      </c>
      <c r="G459" s="184"/>
      <c r="H459" s="184"/>
      <c r="I459" s="184"/>
      <c r="J459" s="179" t="str">
        <f>IF($C459="","",_xlfn.XLOOKUP($B459,Event_and_Consequence!$CL:$CL,Event_and_Consequence!I:I,"",0,1))</f>
        <v/>
      </c>
      <c r="K459" s="184"/>
      <c r="L459" s="179" t="str">
        <f>IF($C459="","",IF(_xlfn.XLOOKUP($B459,Event_and_Consequence!$CL:$CL,Event_and_Consequence!Y:Y,"",0,1)&lt;&gt;"",_xlfn.XLOOKUP($B459,Event_and_Consequence!$CL:$CL,Event_and_Consequence!Y:Y,"",0,1),""))</f>
        <v/>
      </c>
      <c r="M459" s="179" t="str">
        <f>IF($C459="","",IF(_xlfn.XLOOKUP($B459,Event_and_Consequence!$CL:$CL,Event_and_Consequence!Z:Z,"",0,1)&lt;&gt;"",_xlfn.XLOOKUP($B459,Event_and_Consequence!$CL:$CL,Event_and_Consequence!Z:Z,"",0,1),""))</f>
        <v/>
      </c>
      <c r="N459" s="179" t="str">
        <f>IF($C459="","",IF(_xlfn.XLOOKUP($B459,Event_and_Consequence!$CL:$CL,Event_and_Consequence!AA:AA,"",0,1)&lt;&gt;"",_xlfn.XLOOKUP($B459,Event_and_Consequence!$CL:$CL,Event_and_Consequence!AA:AA,"",0,1),""))</f>
        <v/>
      </c>
      <c r="O459" s="179" t="str">
        <f>IF($C459="","",IF(_xlfn.XLOOKUP($B459,Event_and_Consequence!$CL:$CL,Event_and_Consequence!AB:AB,"",0,1)&lt;&gt;"",_xlfn.XLOOKUP($B459,Event_and_Consequence!$CL:$CL,Event_and_Consequence!AB:AB,"",0,1),""))</f>
        <v/>
      </c>
      <c r="P459" s="184"/>
      <c r="Q459" s="184"/>
      <c r="R459" s="179" t="str">
        <f>IF($C459="","",IF(_xlfn.XLOOKUP($B459,Event_and_Consequence!$CL:$CL,Event_and_Consequence!AC:AC,"",0,1)&lt;&gt;"",_xlfn.XLOOKUP($B459,Event_and_Consequence!$CL:$CL,Event_and_Consequence!AC:AC,"",0,1),""))</f>
        <v/>
      </c>
      <c r="S459" s="179" t="str">
        <f>IF($C459="","",IF(_xlfn.XLOOKUP($B459,Event_and_Consequence!$CL:$CL,Event_and_Consequence!AD:AD,"",0,1)&lt;&gt;"",_xlfn.XLOOKUP($B459,Event_and_Consequence!$CL:$CL,Event_and_Consequence!AD:AD,"",0,1),""))</f>
        <v/>
      </c>
      <c r="T459" s="179" t="str">
        <f>IF($C459="","",IF(_xlfn.XLOOKUP($B459,Event_and_Consequence!$CL:$CL,Event_and_Consequence!AE:AE,"",0,1)&lt;&gt;"",_xlfn.XLOOKUP($B459,Event_and_Consequence!$CL:$CL,Event_and_Consequence!AE:AE,"",0,1),""))</f>
        <v/>
      </c>
      <c r="U459" s="179" t="str">
        <f>IF($C459="","",IF(_xlfn.XLOOKUP($B459,Event_and_Consequence!$CL:$CL,Event_and_Consequence!AF:AF,"",0,1)&lt;&gt;"",_xlfn.XLOOKUP($B459,Event_and_Consequence!$CL:$CL,Event_and_Consequence!AF:AF,"",0,1),""))</f>
        <v/>
      </c>
      <c r="V459" s="184"/>
      <c r="W459" s="184"/>
      <c r="X459" s="179" t="str">
        <f>IF($C459="","",IF(_xlfn.XLOOKUP($B459,Event_and_Consequence!$CL:$CL,Event_and_Consequence!AG:AG,"",0,1)&lt;&gt;"",_xlfn.XLOOKUP($B459,Event_and_Consequence!$CL:$CL,Event_and_Consequence!AG:AG,"",0,1),""))</f>
        <v/>
      </c>
      <c r="Y459" s="179" t="str">
        <f>IF($C459="","",IF(_xlfn.XLOOKUP($B459,Event_and_Consequence!$CL:$CL,Event_and_Consequence!AH:AH,"",0,1)&lt;&gt;"",_xlfn.XLOOKUP($B459,Event_and_Consequence!$CL:$CL,Event_and_Consequence!AH:AH,"",0,1),""))</f>
        <v/>
      </c>
      <c r="Z459" s="179" t="str">
        <f>IF($C459="","",IF(_xlfn.XLOOKUP($B459,Event_and_Consequence!$CL:$CL,Event_and_Consequence!AI:AI,"",0,1)&lt;&gt;"",_xlfn.XLOOKUP($B459,Event_and_Consequence!$CL:$CL,Event_and_Consequence!AI:AI,"",0,1),""))</f>
        <v/>
      </c>
      <c r="AA459" s="179" t="str">
        <f>IF($C459="","",IF(_xlfn.XLOOKUP($B459,Event_and_Consequence!$CL:$CL,Event_and_Consequence!AJ:AJ,"",0,1)&lt;&gt;"",_xlfn.XLOOKUP($B459,Event_and_Consequence!$CL:$CL,Event_and_Consequence!AJ:AJ,"",0,1),""))</f>
        <v/>
      </c>
      <c r="AB459" s="184"/>
    </row>
    <row r="460" spans="1:28" s="176" customFormat="1" ht="12" x14ac:dyDescent="0.25">
      <c r="A460" s="188"/>
      <c r="B460" s="188">
        <v>458</v>
      </c>
      <c r="C460" s="178" t="str">
        <f>_xlfn.XLOOKUP($B460,Event_and_Consequence!$CL:$CL,Event_and_Consequence!B:B,"",0,1)</f>
        <v/>
      </c>
      <c r="D460" s="179" t="str">
        <f>IF($C460="","",_xlfn.XLOOKUP(C460,Facility_Information!B:B,Facility_Information!O:O,,0,1))</f>
        <v/>
      </c>
      <c r="E460" s="180" t="str">
        <f>IF($C460="","",_xlfn.XLOOKUP($B460,Event_and_Consequence!$CL:$CL,Event_and_Consequence!G:G,"",0,1))</f>
        <v/>
      </c>
      <c r="F460" s="181" t="str">
        <f>IF($C460="","",_xlfn.XLOOKUP($B460,Event_and_Consequence!$CL:$CL,Event_and_Consequence!H:H,"",0,1))</f>
        <v/>
      </c>
      <c r="G460" s="184"/>
      <c r="H460" s="184"/>
      <c r="I460" s="184"/>
      <c r="J460" s="179" t="str">
        <f>IF($C460="","",_xlfn.XLOOKUP($B460,Event_and_Consequence!$CL:$CL,Event_and_Consequence!I:I,"",0,1))</f>
        <v/>
      </c>
      <c r="K460" s="184"/>
      <c r="L460" s="179" t="str">
        <f>IF($C460="","",IF(_xlfn.XLOOKUP($B460,Event_and_Consequence!$CL:$CL,Event_and_Consequence!Y:Y,"",0,1)&lt;&gt;"",_xlfn.XLOOKUP($B460,Event_and_Consequence!$CL:$CL,Event_and_Consequence!Y:Y,"",0,1),""))</f>
        <v/>
      </c>
      <c r="M460" s="179" t="str">
        <f>IF($C460="","",IF(_xlfn.XLOOKUP($B460,Event_and_Consequence!$CL:$CL,Event_and_Consequence!Z:Z,"",0,1)&lt;&gt;"",_xlfn.XLOOKUP($B460,Event_and_Consequence!$CL:$CL,Event_and_Consequence!Z:Z,"",0,1),""))</f>
        <v/>
      </c>
      <c r="N460" s="179" t="str">
        <f>IF($C460="","",IF(_xlfn.XLOOKUP($B460,Event_and_Consequence!$CL:$CL,Event_and_Consequence!AA:AA,"",0,1)&lt;&gt;"",_xlfn.XLOOKUP($B460,Event_and_Consequence!$CL:$CL,Event_and_Consequence!AA:AA,"",0,1),""))</f>
        <v/>
      </c>
      <c r="O460" s="179" t="str">
        <f>IF($C460="","",IF(_xlfn.XLOOKUP($B460,Event_and_Consequence!$CL:$CL,Event_and_Consequence!AB:AB,"",0,1)&lt;&gt;"",_xlfn.XLOOKUP($B460,Event_and_Consequence!$CL:$CL,Event_and_Consequence!AB:AB,"",0,1),""))</f>
        <v/>
      </c>
      <c r="P460" s="184"/>
      <c r="Q460" s="184"/>
      <c r="R460" s="179" t="str">
        <f>IF($C460="","",IF(_xlfn.XLOOKUP($B460,Event_and_Consequence!$CL:$CL,Event_and_Consequence!AC:AC,"",0,1)&lt;&gt;"",_xlfn.XLOOKUP($B460,Event_and_Consequence!$CL:$CL,Event_and_Consequence!AC:AC,"",0,1),""))</f>
        <v/>
      </c>
      <c r="S460" s="179" t="str">
        <f>IF($C460="","",IF(_xlfn.XLOOKUP($B460,Event_and_Consequence!$CL:$CL,Event_and_Consequence!AD:AD,"",0,1)&lt;&gt;"",_xlfn.XLOOKUP($B460,Event_and_Consequence!$CL:$CL,Event_and_Consequence!AD:AD,"",0,1),""))</f>
        <v/>
      </c>
      <c r="T460" s="179" t="str">
        <f>IF($C460="","",IF(_xlfn.XLOOKUP($B460,Event_and_Consequence!$CL:$CL,Event_and_Consequence!AE:AE,"",0,1)&lt;&gt;"",_xlfn.XLOOKUP($B460,Event_and_Consequence!$CL:$CL,Event_and_Consequence!AE:AE,"",0,1),""))</f>
        <v/>
      </c>
      <c r="U460" s="179" t="str">
        <f>IF($C460="","",IF(_xlfn.XLOOKUP($B460,Event_and_Consequence!$CL:$CL,Event_and_Consequence!AF:AF,"",0,1)&lt;&gt;"",_xlfn.XLOOKUP($B460,Event_and_Consequence!$CL:$CL,Event_and_Consequence!AF:AF,"",0,1),""))</f>
        <v/>
      </c>
      <c r="V460" s="184"/>
      <c r="W460" s="184"/>
      <c r="X460" s="179" t="str">
        <f>IF($C460="","",IF(_xlfn.XLOOKUP($B460,Event_and_Consequence!$CL:$CL,Event_and_Consequence!AG:AG,"",0,1)&lt;&gt;"",_xlfn.XLOOKUP($B460,Event_and_Consequence!$CL:$CL,Event_and_Consequence!AG:AG,"",0,1),""))</f>
        <v/>
      </c>
      <c r="Y460" s="179" t="str">
        <f>IF($C460="","",IF(_xlfn.XLOOKUP($B460,Event_and_Consequence!$CL:$CL,Event_and_Consequence!AH:AH,"",0,1)&lt;&gt;"",_xlfn.XLOOKUP($B460,Event_and_Consequence!$CL:$CL,Event_and_Consequence!AH:AH,"",0,1),""))</f>
        <v/>
      </c>
      <c r="Z460" s="179" t="str">
        <f>IF($C460="","",IF(_xlfn.XLOOKUP($B460,Event_and_Consequence!$CL:$CL,Event_and_Consequence!AI:AI,"",0,1)&lt;&gt;"",_xlfn.XLOOKUP($B460,Event_and_Consequence!$CL:$CL,Event_and_Consequence!AI:AI,"",0,1),""))</f>
        <v/>
      </c>
      <c r="AA460" s="179" t="str">
        <f>IF($C460="","",IF(_xlfn.XLOOKUP($B460,Event_and_Consequence!$CL:$CL,Event_and_Consequence!AJ:AJ,"",0,1)&lt;&gt;"",_xlfn.XLOOKUP($B460,Event_and_Consequence!$CL:$CL,Event_and_Consequence!AJ:AJ,"",0,1),""))</f>
        <v/>
      </c>
      <c r="AB460" s="184"/>
    </row>
    <row r="461" spans="1:28" s="176" customFormat="1" ht="12" x14ac:dyDescent="0.25">
      <c r="A461" s="188"/>
      <c r="B461" s="188">
        <v>459</v>
      </c>
      <c r="C461" s="178" t="str">
        <f>_xlfn.XLOOKUP($B461,Event_and_Consequence!$CL:$CL,Event_and_Consequence!B:B,"",0,1)</f>
        <v/>
      </c>
      <c r="D461" s="179" t="str">
        <f>IF($C461="","",_xlfn.XLOOKUP(C461,Facility_Information!B:B,Facility_Information!O:O,,0,1))</f>
        <v/>
      </c>
      <c r="E461" s="180" t="str">
        <f>IF($C461="","",_xlfn.XLOOKUP($B461,Event_and_Consequence!$CL:$CL,Event_and_Consequence!G:G,"",0,1))</f>
        <v/>
      </c>
      <c r="F461" s="181" t="str">
        <f>IF($C461="","",_xlfn.XLOOKUP($B461,Event_and_Consequence!$CL:$CL,Event_and_Consequence!H:H,"",0,1))</f>
        <v/>
      </c>
      <c r="G461" s="184"/>
      <c r="H461" s="184"/>
      <c r="I461" s="184"/>
      <c r="J461" s="179" t="str">
        <f>IF($C461="","",_xlfn.XLOOKUP($B461,Event_and_Consequence!$CL:$CL,Event_and_Consequence!I:I,"",0,1))</f>
        <v/>
      </c>
      <c r="K461" s="184"/>
      <c r="L461" s="179" t="str">
        <f>IF($C461="","",IF(_xlfn.XLOOKUP($B461,Event_and_Consequence!$CL:$CL,Event_and_Consequence!Y:Y,"",0,1)&lt;&gt;"",_xlfn.XLOOKUP($B461,Event_and_Consequence!$CL:$CL,Event_and_Consequence!Y:Y,"",0,1),""))</f>
        <v/>
      </c>
      <c r="M461" s="179" t="str">
        <f>IF($C461="","",IF(_xlfn.XLOOKUP($B461,Event_and_Consequence!$CL:$CL,Event_and_Consequence!Z:Z,"",0,1)&lt;&gt;"",_xlfn.XLOOKUP($B461,Event_and_Consequence!$CL:$CL,Event_and_Consequence!Z:Z,"",0,1),""))</f>
        <v/>
      </c>
      <c r="N461" s="179" t="str">
        <f>IF($C461="","",IF(_xlfn.XLOOKUP($B461,Event_and_Consequence!$CL:$CL,Event_and_Consequence!AA:AA,"",0,1)&lt;&gt;"",_xlfn.XLOOKUP($B461,Event_and_Consequence!$CL:$CL,Event_and_Consequence!AA:AA,"",0,1),""))</f>
        <v/>
      </c>
      <c r="O461" s="179" t="str">
        <f>IF($C461="","",IF(_xlfn.XLOOKUP($B461,Event_and_Consequence!$CL:$CL,Event_and_Consequence!AB:AB,"",0,1)&lt;&gt;"",_xlfn.XLOOKUP($B461,Event_and_Consequence!$CL:$CL,Event_and_Consequence!AB:AB,"",0,1),""))</f>
        <v/>
      </c>
      <c r="P461" s="184"/>
      <c r="Q461" s="184"/>
      <c r="R461" s="179" t="str">
        <f>IF($C461="","",IF(_xlfn.XLOOKUP($B461,Event_and_Consequence!$CL:$CL,Event_and_Consequence!AC:AC,"",0,1)&lt;&gt;"",_xlfn.XLOOKUP($B461,Event_and_Consequence!$CL:$CL,Event_and_Consequence!AC:AC,"",0,1),""))</f>
        <v/>
      </c>
      <c r="S461" s="179" t="str">
        <f>IF($C461="","",IF(_xlfn.XLOOKUP($B461,Event_and_Consequence!$CL:$CL,Event_and_Consequence!AD:AD,"",0,1)&lt;&gt;"",_xlfn.XLOOKUP($B461,Event_and_Consequence!$CL:$CL,Event_and_Consequence!AD:AD,"",0,1),""))</f>
        <v/>
      </c>
      <c r="T461" s="179" t="str">
        <f>IF($C461="","",IF(_xlfn.XLOOKUP($B461,Event_and_Consequence!$CL:$CL,Event_and_Consequence!AE:AE,"",0,1)&lt;&gt;"",_xlfn.XLOOKUP($B461,Event_and_Consequence!$CL:$CL,Event_and_Consequence!AE:AE,"",0,1),""))</f>
        <v/>
      </c>
      <c r="U461" s="179" t="str">
        <f>IF($C461="","",IF(_xlfn.XLOOKUP($B461,Event_and_Consequence!$CL:$CL,Event_and_Consequence!AF:AF,"",0,1)&lt;&gt;"",_xlfn.XLOOKUP($B461,Event_and_Consequence!$CL:$CL,Event_and_Consequence!AF:AF,"",0,1),""))</f>
        <v/>
      </c>
      <c r="V461" s="184"/>
      <c r="W461" s="184"/>
      <c r="X461" s="179" t="str">
        <f>IF($C461="","",IF(_xlfn.XLOOKUP($B461,Event_and_Consequence!$CL:$CL,Event_and_Consequence!AG:AG,"",0,1)&lt;&gt;"",_xlfn.XLOOKUP($B461,Event_and_Consequence!$CL:$CL,Event_and_Consequence!AG:AG,"",0,1),""))</f>
        <v/>
      </c>
      <c r="Y461" s="179" t="str">
        <f>IF($C461="","",IF(_xlfn.XLOOKUP($B461,Event_and_Consequence!$CL:$CL,Event_and_Consequence!AH:AH,"",0,1)&lt;&gt;"",_xlfn.XLOOKUP($B461,Event_and_Consequence!$CL:$CL,Event_and_Consequence!AH:AH,"",0,1),""))</f>
        <v/>
      </c>
      <c r="Z461" s="179" t="str">
        <f>IF($C461="","",IF(_xlfn.XLOOKUP($B461,Event_and_Consequence!$CL:$CL,Event_and_Consequence!AI:AI,"",0,1)&lt;&gt;"",_xlfn.XLOOKUP($B461,Event_and_Consequence!$CL:$CL,Event_and_Consequence!AI:AI,"",0,1),""))</f>
        <v/>
      </c>
      <c r="AA461" s="179" t="str">
        <f>IF($C461="","",IF(_xlfn.XLOOKUP($B461,Event_and_Consequence!$CL:$CL,Event_and_Consequence!AJ:AJ,"",0,1)&lt;&gt;"",_xlfn.XLOOKUP($B461,Event_and_Consequence!$CL:$CL,Event_and_Consequence!AJ:AJ,"",0,1),""))</f>
        <v/>
      </c>
      <c r="AB461" s="184"/>
    </row>
    <row r="462" spans="1:28" s="176" customFormat="1" ht="12" x14ac:dyDescent="0.25">
      <c r="A462" s="188"/>
      <c r="B462" s="188">
        <v>460</v>
      </c>
      <c r="C462" s="178" t="str">
        <f>_xlfn.XLOOKUP($B462,Event_and_Consequence!$CL:$CL,Event_and_Consequence!B:B,"",0,1)</f>
        <v/>
      </c>
      <c r="D462" s="179" t="str">
        <f>IF($C462="","",_xlfn.XLOOKUP(C462,Facility_Information!B:B,Facility_Information!O:O,,0,1))</f>
        <v/>
      </c>
      <c r="E462" s="180" t="str">
        <f>IF($C462="","",_xlfn.XLOOKUP($B462,Event_and_Consequence!$CL:$CL,Event_and_Consequence!G:G,"",0,1))</f>
        <v/>
      </c>
      <c r="F462" s="181" t="str">
        <f>IF($C462="","",_xlfn.XLOOKUP($B462,Event_and_Consequence!$CL:$CL,Event_and_Consequence!H:H,"",0,1))</f>
        <v/>
      </c>
      <c r="G462" s="184"/>
      <c r="H462" s="184"/>
      <c r="I462" s="184"/>
      <c r="J462" s="179" t="str">
        <f>IF($C462="","",_xlfn.XLOOKUP($B462,Event_and_Consequence!$CL:$CL,Event_and_Consequence!I:I,"",0,1))</f>
        <v/>
      </c>
      <c r="K462" s="184"/>
      <c r="L462" s="179" t="str">
        <f>IF($C462="","",IF(_xlfn.XLOOKUP($B462,Event_and_Consequence!$CL:$CL,Event_and_Consequence!Y:Y,"",0,1)&lt;&gt;"",_xlfn.XLOOKUP($B462,Event_and_Consequence!$CL:$CL,Event_and_Consequence!Y:Y,"",0,1),""))</f>
        <v/>
      </c>
      <c r="M462" s="179" t="str">
        <f>IF($C462="","",IF(_xlfn.XLOOKUP($B462,Event_and_Consequence!$CL:$CL,Event_and_Consequence!Z:Z,"",0,1)&lt;&gt;"",_xlfn.XLOOKUP($B462,Event_and_Consequence!$CL:$CL,Event_and_Consequence!Z:Z,"",0,1),""))</f>
        <v/>
      </c>
      <c r="N462" s="179" t="str">
        <f>IF($C462="","",IF(_xlfn.XLOOKUP($B462,Event_and_Consequence!$CL:$CL,Event_and_Consequence!AA:AA,"",0,1)&lt;&gt;"",_xlfn.XLOOKUP($B462,Event_and_Consequence!$CL:$CL,Event_and_Consequence!AA:AA,"",0,1),""))</f>
        <v/>
      </c>
      <c r="O462" s="179" t="str">
        <f>IF($C462="","",IF(_xlfn.XLOOKUP($B462,Event_and_Consequence!$CL:$CL,Event_and_Consequence!AB:AB,"",0,1)&lt;&gt;"",_xlfn.XLOOKUP($B462,Event_and_Consequence!$CL:$CL,Event_and_Consequence!AB:AB,"",0,1),""))</f>
        <v/>
      </c>
      <c r="P462" s="184"/>
      <c r="Q462" s="184"/>
      <c r="R462" s="179" t="str">
        <f>IF($C462="","",IF(_xlfn.XLOOKUP($B462,Event_and_Consequence!$CL:$CL,Event_and_Consequence!AC:AC,"",0,1)&lt;&gt;"",_xlfn.XLOOKUP($B462,Event_and_Consequence!$CL:$CL,Event_and_Consequence!AC:AC,"",0,1),""))</f>
        <v/>
      </c>
      <c r="S462" s="179" t="str">
        <f>IF($C462="","",IF(_xlfn.XLOOKUP($B462,Event_and_Consequence!$CL:$CL,Event_and_Consequence!AD:AD,"",0,1)&lt;&gt;"",_xlfn.XLOOKUP($B462,Event_and_Consequence!$CL:$CL,Event_and_Consequence!AD:AD,"",0,1),""))</f>
        <v/>
      </c>
      <c r="T462" s="179" t="str">
        <f>IF($C462="","",IF(_xlfn.XLOOKUP($B462,Event_and_Consequence!$CL:$CL,Event_and_Consequence!AE:AE,"",0,1)&lt;&gt;"",_xlfn.XLOOKUP($B462,Event_and_Consequence!$CL:$CL,Event_and_Consequence!AE:AE,"",0,1),""))</f>
        <v/>
      </c>
      <c r="U462" s="179" t="str">
        <f>IF($C462="","",IF(_xlfn.XLOOKUP($B462,Event_and_Consequence!$CL:$CL,Event_and_Consequence!AF:AF,"",0,1)&lt;&gt;"",_xlfn.XLOOKUP($B462,Event_and_Consequence!$CL:$CL,Event_and_Consequence!AF:AF,"",0,1),""))</f>
        <v/>
      </c>
      <c r="V462" s="184"/>
      <c r="W462" s="184"/>
      <c r="X462" s="179" t="str">
        <f>IF($C462="","",IF(_xlfn.XLOOKUP($B462,Event_and_Consequence!$CL:$CL,Event_and_Consequence!AG:AG,"",0,1)&lt;&gt;"",_xlfn.XLOOKUP($B462,Event_and_Consequence!$CL:$CL,Event_and_Consequence!AG:AG,"",0,1),""))</f>
        <v/>
      </c>
      <c r="Y462" s="179" t="str">
        <f>IF($C462="","",IF(_xlfn.XLOOKUP($B462,Event_and_Consequence!$CL:$CL,Event_and_Consequence!AH:AH,"",0,1)&lt;&gt;"",_xlfn.XLOOKUP($B462,Event_and_Consequence!$CL:$CL,Event_and_Consequence!AH:AH,"",0,1),""))</f>
        <v/>
      </c>
      <c r="Z462" s="179" t="str">
        <f>IF($C462="","",IF(_xlfn.XLOOKUP($B462,Event_and_Consequence!$CL:$CL,Event_and_Consequence!AI:AI,"",0,1)&lt;&gt;"",_xlfn.XLOOKUP($B462,Event_and_Consequence!$CL:$CL,Event_and_Consequence!AI:AI,"",0,1),""))</f>
        <v/>
      </c>
      <c r="AA462" s="179" t="str">
        <f>IF($C462="","",IF(_xlfn.XLOOKUP($B462,Event_and_Consequence!$CL:$CL,Event_and_Consequence!AJ:AJ,"",0,1)&lt;&gt;"",_xlfn.XLOOKUP($B462,Event_and_Consequence!$CL:$CL,Event_and_Consequence!AJ:AJ,"",0,1),""))</f>
        <v/>
      </c>
      <c r="AB462" s="184"/>
    </row>
    <row r="463" spans="1:28" s="176" customFormat="1" ht="12" x14ac:dyDescent="0.25">
      <c r="A463" s="188"/>
      <c r="B463" s="188">
        <v>461</v>
      </c>
      <c r="C463" s="178" t="str">
        <f>_xlfn.XLOOKUP($B463,Event_and_Consequence!$CL:$CL,Event_and_Consequence!B:B,"",0,1)</f>
        <v/>
      </c>
      <c r="D463" s="179" t="str">
        <f>IF($C463="","",_xlfn.XLOOKUP(C463,Facility_Information!B:B,Facility_Information!O:O,,0,1))</f>
        <v/>
      </c>
      <c r="E463" s="180" t="str">
        <f>IF($C463="","",_xlfn.XLOOKUP($B463,Event_and_Consequence!$CL:$CL,Event_and_Consequence!G:G,"",0,1))</f>
        <v/>
      </c>
      <c r="F463" s="181" t="str">
        <f>IF($C463="","",_xlfn.XLOOKUP($B463,Event_and_Consequence!$CL:$CL,Event_and_Consequence!H:H,"",0,1))</f>
        <v/>
      </c>
      <c r="G463" s="184"/>
      <c r="H463" s="184"/>
      <c r="I463" s="184"/>
      <c r="J463" s="179" t="str">
        <f>IF($C463="","",_xlfn.XLOOKUP($B463,Event_and_Consequence!$CL:$CL,Event_and_Consequence!I:I,"",0,1))</f>
        <v/>
      </c>
      <c r="K463" s="184"/>
      <c r="L463" s="179" t="str">
        <f>IF($C463="","",IF(_xlfn.XLOOKUP($B463,Event_and_Consequence!$CL:$CL,Event_and_Consequence!Y:Y,"",0,1)&lt;&gt;"",_xlfn.XLOOKUP($B463,Event_and_Consequence!$CL:$CL,Event_and_Consequence!Y:Y,"",0,1),""))</f>
        <v/>
      </c>
      <c r="M463" s="179" t="str">
        <f>IF($C463="","",IF(_xlfn.XLOOKUP($B463,Event_and_Consequence!$CL:$CL,Event_and_Consequence!Z:Z,"",0,1)&lt;&gt;"",_xlfn.XLOOKUP($B463,Event_and_Consequence!$CL:$CL,Event_and_Consequence!Z:Z,"",0,1),""))</f>
        <v/>
      </c>
      <c r="N463" s="179" t="str">
        <f>IF($C463="","",IF(_xlfn.XLOOKUP($B463,Event_and_Consequence!$CL:$CL,Event_and_Consequence!AA:AA,"",0,1)&lt;&gt;"",_xlfn.XLOOKUP($B463,Event_and_Consequence!$CL:$CL,Event_and_Consequence!AA:AA,"",0,1),""))</f>
        <v/>
      </c>
      <c r="O463" s="179" t="str">
        <f>IF($C463="","",IF(_xlfn.XLOOKUP($B463,Event_and_Consequence!$CL:$CL,Event_and_Consequence!AB:AB,"",0,1)&lt;&gt;"",_xlfn.XLOOKUP($B463,Event_and_Consequence!$CL:$CL,Event_and_Consequence!AB:AB,"",0,1),""))</f>
        <v/>
      </c>
      <c r="P463" s="184"/>
      <c r="Q463" s="184"/>
      <c r="R463" s="179" t="str">
        <f>IF($C463="","",IF(_xlfn.XLOOKUP($B463,Event_and_Consequence!$CL:$CL,Event_and_Consequence!AC:AC,"",0,1)&lt;&gt;"",_xlfn.XLOOKUP($B463,Event_and_Consequence!$CL:$CL,Event_and_Consequence!AC:AC,"",0,1),""))</f>
        <v/>
      </c>
      <c r="S463" s="179" t="str">
        <f>IF($C463="","",IF(_xlfn.XLOOKUP($B463,Event_and_Consequence!$CL:$CL,Event_and_Consequence!AD:AD,"",0,1)&lt;&gt;"",_xlfn.XLOOKUP($B463,Event_and_Consequence!$CL:$CL,Event_and_Consequence!AD:AD,"",0,1),""))</f>
        <v/>
      </c>
      <c r="T463" s="179" t="str">
        <f>IF($C463="","",IF(_xlfn.XLOOKUP($B463,Event_and_Consequence!$CL:$CL,Event_and_Consequence!AE:AE,"",0,1)&lt;&gt;"",_xlfn.XLOOKUP($B463,Event_and_Consequence!$CL:$CL,Event_and_Consequence!AE:AE,"",0,1),""))</f>
        <v/>
      </c>
      <c r="U463" s="179" t="str">
        <f>IF($C463="","",IF(_xlfn.XLOOKUP($B463,Event_and_Consequence!$CL:$CL,Event_and_Consequence!AF:AF,"",0,1)&lt;&gt;"",_xlfn.XLOOKUP($B463,Event_and_Consequence!$CL:$CL,Event_and_Consequence!AF:AF,"",0,1),""))</f>
        <v/>
      </c>
      <c r="V463" s="184"/>
      <c r="W463" s="184"/>
      <c r="X463" s="179" t="str">
        <f>IF($C463="","",IF(_xlfn.XLOOKUP($B463,Event_and_Consequence!$CL:$CL,Event_and_Consequence!AG:AG,"",0,1)&lt;&gt;"",_xlfn.XLOOKUP($B463,Event_and_Consequence!$CL:$CL,Event_and_Consequence!AG:AG,"",0,1),""))</f>
        <v/>
      </c>
      <c r="Y463" s="179" t="str">
        <f>IF($C463="","",IF(_xlfn.XLOOKUP($B463,Event_and_Consequence!$CL:$CL,Event_and_Consequence!AH:AH,"",0,1)&lt;&gt;"",_xlfn.XLOOKUP($B463,Event_and_Consequence!$CL:$CL,Event_and_Consequence!AH:AH,"",0,1),""))</f>
        <v/>
      </c>
      <c r="Z463" s="179" t="str">
        <f>IF($C463="","",IF(_xlfn.XLOOKUP($B463,Event_and_Consequence!$CL:$CL,Event_and_Consequence!AI:AI,"",0,1)&lt;&gt;"",_xlfn.XLOOKUP($B463,Event_and_Consequence!$CL:$CL,Event_and_Consequence!AI:AI,"",0,1),""))</f>
        <v/>
      </c>
      <c r="AA463" s="179" t="str">
        <f>IF($C463="","",IF(_xlfn.XLOOKUP($B463,Event_and_Consequence!$CL:$CL,Event_and_Consequence!AJ:AJ,"",0,1)&lt;&gt;"",_xlfn.XLOOKUP($B463,Event_and_Consequence!$CL:$CL,Event_and_Consequence!AJ:AJ,"",0,1),""))</f>
        <v/>
      </c>
      <c r="AB463" s="184"/>
    </row>
    <row r="464" spans="1:28" s="176" customFormat="1" ht="12" x14ac:dyDescent="0.25">
      <c r="A464" s="188"/>
      <c r="B464" s="188">
        <v>462</v>
      </c>
      <c r="C464" s="178" t="str">
        <f>_xlfn.XLOOKUP($B464,Event_and_Consequence!$CL:$CL,Event_and_Consequence!B:B,"",0,1)</f>
        <v/>
      </c>
      <c r="D464" s="179" t="str">
        <f>IF($C464="","",_xlfn.XLOOKUP(C464,Facility_Information!B:B,Facility_Information!O:O,,0,1))</f>
        <v/>
      </c>
      <c r="E464" s="180" t="str">
        <f>IF($C464="","",_xlfn.XLOOKUP($B464,Event_and_Consequence!$CL:$CL,Event_and_Consequence!G:G,"",0,1))</f>
        <v/>
      </c>
      <c r="F464" s="181" t="str">
        <f>IF($C464="","",_xlfn.XLOOKUP($B464,Event_and_Consequence!$CL:$CL,Event_and_Consequence!H:H,"",0,1))</f>
        <v/>
      </c>
      <c r="G464" s="184"/>
      <c r="H464" s="184"/>
      <c r="I464" s="184"/>
      <c r="J464" s="179" t="str">
        <f>IF($C464="","",_xlfn.XLOOKUP($B464,Event_and_Consequence!$CL:$CL,Event_and_Consequence!I:I,"",0,1))</f>
        <v/>
      </c>
      <c r="K464" s="184"/>
      <c r="L464" s="179" t="str">
        <f>IF($C464="","",IF(_xlfn.XLOOKUP($B464,Event_and_Consequence!$CL:$CL,Event_and_Consequence!Y:Y,"",0,1)&lt;&gt;"",_xlfn.XLOOKUP($B464,Event_and_Consequence!$CL:$CL,Event_and_Consequence!Y:Y,"",0,1),""))</f>
        <v/>
      </c>
      <c r="M464" s="179" t="str">
        <f>IF($C464="","",IF(_xlfn.XLOOKUP($B464,Event_and_Consequence!$CL:$CL,Event_and_Consequence!Z:Z,"",0,1)&lt;&gt;"",_xlfn.XLOOKUP($B464,Event_and_Consequence!$CL:$CL,Event_and_Consequence!Z:Z,"",0,1),""))</f>
        <v/>
      </c>
      <c r="N464" s="179" t="str">
        <f>IF($C464="","",IF(_xlfn.XLOOKUP($B464,Event_and_Consequence!$CL:$CL,Event_and_Consequence!AA:AA,"",0,1)&lt;&gt;"",_xlfn.XLOOKUP($B464,Event_and_Consequence!$CL:$CL,Event_and_Consequence!AA:AA,"",0,1),""))</f>
        <v/>
      </c>
      <c r="O464" s="179" t="str">
        <f>IF($C464="","",IF(_xlfn.XLOOKUP($B464,Event_and_Consequence!$CL:$CL,Event_and_Consequence!AB:AB,"",0,1)&lt;&gt;"",_xlfn.XLOOKUP($B464,Event_and_Consequence!$CL:$CL,Event_and_Consequence!AB:AB,"",0,1),""))</f>
        <v/>
      </c>
      <c r="P464" s="184"/>
      <c r="Q464" s="184"/>
      <c r="R464" s="179" t="str">
        <f>IF($C464="","",IF(_xlfn.XLOOKUP($B464,Event_and_Consequence!$CL:$CL,Event_and_Consequence!AC:AC,"",0,1)&lt;&gt;"",_xlfn.XLOOKUP($B464,Event_and_Consequence!$CL:$CL,Event_and_Consequence!AC:AC,"",0,1),""))</f>
        <v/>
      </c>
      <c r="S464" s="179" t="str">
        <f>IF($C464="","",IF(_xlfn.XLOOKUP($B464,Event_and_Consequence!$CL:$CL,Event_and_Consequence!AD:AD,"",0,1)&lt;&gt;"",_xlfn.XLOOKUP($B464,Event_and_Consequence!$CL:$CL,Event_and_Consequence!AD:AD,"",0,1),""))</f>
        <v/>
      </c>
      <c r="T464" s="179" t="str">
        <f>IF($C464="","",IF(_xlfn.XLOOKUP($B464,Event_and_Consequence!$CL:$CL,Event_and_Consequence!AE:AE,"",0,1)&lt;&gt;"",_xlfn.XLOOKUP($B464,Event_and_Consequence!$CL:$CL,Event_and_Consequence!AE:AE,"",0,1),""))</f>
        <v/>
      </c>
      <c r="U464" s="179" t="str">
        <f>IF($C464="","",IF(_xlfn.XLOOKUP($B464,Event_and_Consequence!$CL:$CL,Event_and_Consequence!AF:AF,"",0,1)&lt;&gt;"",_xlfn.XLOOKUP($B464,Event_and_Consequence!$CL:$CL,Event_and_Consequence!AF:AF,"",0,1),""))</f>
        <v/>
      </c>
      <c r="V464" s="184"/>
      <c r="W464" s="184"/>
      <c r="X464" s="179" t="str">
        <f>IF($C464="","",IF(_xlfn.XLOOKUP($B464,Event_and_Consequence!$CL:$CL,Event_and_Consequence!AG:AG,"",0,1)&lt;&gt;"",_xlfn.XLOOKUP($B464,Event_and_Consequence!$CL:$CL,Event_and_Consequence!AG:AG,"",0,1),""))</f>
        <v/>
      </c>
      <c r="Y464" s="179" t="str">
        <f>IF($C464="","",IF(_xlfn.XLOOKUP($B464,Event_and_Consequence!$CL:$CL,Event_and_Consequence!AH:AH,"",0,1)&lt;&gt;"",_xlfn.XLOOKUP($B464,Event_and_Consequence!$CL:$CL,Event_and_Consequence!AH:AH,"",0,1),""))</f>
        <v/>
      </c>
      <c r="Z464" s="179" t="str">
        <f>IF($C464="","",IF(_xlfn.XLOOKUP($B464,Event_and_Consequence!$CL:$CL,Event_and_Consequence!AI:AI,"",0,1)&lt;&gt;"",_xlfn.XLOOKUP($B464,Event_and_Consequence!$CL:$CL,Event_and_Consequence!AI:AI,"",0,1),""))</f>
        <v/>
      </c>
      <c r="AA464" s="179" t="str">
        <f>IF($C464="","",IF(_xlfn.XLOOKUP($B464,Event_and_Consequence!$CL:$CL,Event_and_Consequence!AJ:AJ,"",0,1)&lt;&gt;"",_xlfn.XLOOKUP($B464,Event_and_Consequence!$CL:$CL,Event_and_Consequence!AJ:AJ,"",0,1),""))</f>
        <v/>
      </c>
      <c r="AB464" s="184"/>
    </row>
    <row r="465" spans="1:28" s="176" customFormat="1" ht="12" x14ac:dyDescent="0.25">
      <c r="A465" s="188"/>
      <c r="B465" s="188">
        <v>463</v>
      </c>
      <c r="C465" s="178" t="str">
        <f>_xlfn.XLOOKUP($B465,Event_and_Consequence!$CL:$CL,Event_and_Consequence!B:B,"",0,1)</f>
        <v/>
      </c>
      <c r="D465" s="179" t="str">
        <f>IF($C465="","",_xlfn.XLOOKUP(C465,Facility_Information!B:B,Facility_Information!O:O,,0,1))</f>
        <v/>
      </c>
      <c r="E465" s="180" t="str">
        <f>IF($C465="","",_xlfn.XLOOKUP($B465,Event_and_Consequence!$CL:$CL,Event_and_Consequence!G:G,"",0,1))</f>
        <v/>
      </c>
      <c r="F465" s="181" t="str">
        <f>IF($C465="","",_xlfn.XLOOKUP($B465,Event_and_Consequence!$CL:$CL,Event_and_Consequence!H:H,"",0,1))</f>
        <v/>
      </c>
      <c r="G465" s="184"/>
      <c r="H465" s="184"/>
      <c r="I465" s="184"/>
      <c r="J465" s="179" t="str">
        <f>IF($C465="","",_xlfn.XLOOKUP($B465,Event_and_Consequence!$CL:$CL,Event_and_Consequence!I:I,"",0,1))</f>
        <v/>
      </c>
      <c r="K465" s="184"/>
      <c r="L465" s="179" t="str">
        <f>IF($C465="","",IF(_xlfn.XLOOKUP($B465,Event_and_Consequence!$CL:$CL,Event_and_Consequence!Y:Y,"",0,1)&lt;&gt;"",_xlfn.XLOOKUP($B465,Event_and_Consequence!$CL:$CL,Event_and_Consequence!Y:Y,"",0,1),""))</f>
        <v/>
      </c>
      <c r="M465" s="179" t="str">
        <f>IF($C465="","",IF(_xlfn.XLOOKUP($B465,Event_and_Consequence!$CL:$CL,Event_and_Consequence!Z:Z,"",0,1)&lt;&gt;"",_xlfn.XLOOKUP($B465,Event_and_Consequence!$CL:$CL,Event_and_Consequence!Z:Z,"",0,1),""))</f>
        <v/>
      </c>
      <c r="N465" s="179" t="str">
        <f>IF($C465="","",IF(_xlfn.XLOOKUP($B465,Event_and_Consequence!$CL:$CL,Event_and_Consequence!AA:AA,"",0,1)&lt;&gt;"",_xlfn.XLOOKUP($B465,Event_and_Consequence!$CL:$CL,Event_and_Consequence!AA:AA,"",0,1),""))</f>
        <v/>
      </c>
      <c r="O465" s="179" t="str">
        <f>IF($C465="","",IF(_xlfn.XLOOKUP($B465,Event_and_Consequence!$CL:$CL,Event_and_Consequence!AB:AB,"",0,1)&lt;&gt;"",_xlfn.XLOOKUP($B465,Event_and_Consequence!$CL:$CL,Event_and_Consequence!AB:AB,"",0,1),""))</f>
        <v/>
      </c>
      <c r="P465" s="184"/>
      <c r="Q465" s="184"/>
      <c r="R465" s="179" t="str">
        <f>IF($C465="","",IF(_xlfn.XLOOKUP($B465,Event_and_Consequence!$CL:$CL,Event_and_Consequence!AC:AC,"",0,1)&lt;&gt;"",_xlfn.XLOOKUP($B465,Event_and_Consequence!$CL:$CL,Event_and_Consequence!AC:AC,"",0,1),""))</f>
        <v/>
      </c>
      <c r="S465" s="179" t="str">
        <f>IF($C465="","",IF(_xlfn.XLOOKUP($B465,Event_and_Consequence!$CL:$CL,Event_and_Consequence!AD:AD,"",0,1)&lt;&gt;"",_xlfn.XLOOKUP($B465,Event_and_Consequence!$CL:$CL,Event_and_Consequence!AD:AD,"",0,1),""))</f>
        <v/>
      </c>
      <c r="T465" s="179" t="str">
        <f>IF($C465="","",IF(_xlfn.XLOOKUP($B465,Event_and_Consequence!$CL:$CL,Event_and_Consequence!AE:AE,"",0,1)&lt;&gt;"",_xlfn.XLOOKUP($B465,Event_and_Consequence!$CL:$CL,Event_and_Consequence!AE:AE,"",0,1),""))</f>
        <v/>
      </c>
      <c r="U465" s="179" t="str">
        <f>IF($C465="","",IF(_xlfn.XLOOKUP($B465,Event_and_Consequence!$CL:$CL,Event_and_Consequence!AF:AF,"",0,1)&lt;&gt;"",_xlfn.XLOOKUP($B465,Event_and_Consequence!$CL:$CL,Event_and_Consequence!AF:AF,"",0,1),""))</f>
        <v/>
      </c>
      <c r="V465" s="184"/>
      <c r="W465" s="184"/>
      <c r="X465" s="179" t="str">
        <f>IF($C465="","",IF(_xlfn.XLOOKUP($B465,Event_and_Consequence!$CL:$CL,Event_and_Consequence!AG:AG,"",0,1)&lt;&gt;"",_xlfn.XLOOKUP($B465,Event_and_Consequence!$CL:$CL,Event_and_Consequence!AG:AG,"",0,1),""))</f>
        <v/>
      </c>
      <c r="Y465" s="179" t="str">
        <f>IF($C465="","",IF(_xlfn.XLOOKUP($B465,Event_and_Consequence!$CL:$CL,Event_and_Consequence!AH:AH,"",0,1)&lt;&gt;"",_xlfn.XLOOKUP($B465,Event_and_Consequence!$CL:$CL,Event_and_Consequence!AH:AH,"",0,1),""))</f>
        <v/>
      </c>
      <c r="Z465" s="179" t="str">
        <f>IF($C465="","",IF(_xlfn.XLOOKUP($B465,Event_and_Consequence!$CL:$CL,Event_and_Consequence!AI:AI,"",0,1)&lt;&gt;"",_xlfn.XLOOKUP($B465,Event_and_Consequence!$CL:$CL,Event_and_Consequence!AI:AI,"",0,1),""))</f>
        <v/>
      </c>
      <c r="AA465" s="179" t="str">
        <f>IF($C465="","",IF(_xlfn.XLOOKUP($B465,Event_and_Consequence!$CL:$CL,Event_and_Consequence!AJ:AJ,"",0,1)&lt;&gt;"",_xlfn.XLOOKUP($B465,Event_and_Consequence!$CL:$CL,Event_and_Consequence!AJ:AJ,"",0,1),""))</f>
        <v/>
      </c>
      <c r="AB465" s="184"/>
    </row>
    <row r="466" spans="1:28" s="176" customFormat="1" ht="12" x14ac:dyDescent="0.25">
      <c r="A466" s="188"/>
      <c r="B466" s="188">
        <v>464</v>
      </c>
      <c r="C466" s="178" t="str">
        <f>_xlfn.XLOOKUP($B466,Event_and_Consequence!$CL:$CL,Event_and_Consequence!B:B,"",0,1)</f>
        <v/>
      </c>
      <c r="D466" s="179" t="str">
        <f>IF($C466="","",_xlfn.XLOOKUP(C466,Facility_Information!B:B,Facility_Information!O:O,,0,1))</f>
        <v/>
      </c>
      <c r="E466" s="180" t="str">
        <f>IF($C466="","",_xlfn.XLOOKUP($B466,Event_and_Consequence!$CL:$CL,Event_and_Consequence!G:G,"",0,1))</f>
        <v/>
      </c>
      <c r="F466" s="181" t="str">
        <f>IF($C466="","",_xlfn.XLOOKUP($B466,Event_and_Consequence!$CL:$CL,Event_and_Consequence!H:H,"",0,1))</f>
        <v/>
      </c>
      <c r="G466" s="184"/>
      <c r="H466" s="184"/>
      <c r="I466" s="184"/>
      <c r="J466" s="179" t="str">
        <f>IF($C466="","",_xlfn.XLOOKUP($B466,Event_and_Consequence!$CL:$CL,Event_and_Consequence!I:I,"",0,1))</f>
        <v/>
      </c>
      <c r="K466" s="184"/>
      <c r="L466" s="179" t="str">
        <f>IF($C466="","",IF(_xlfn.XLOOKUP($B466,Event_and_Consequence!$CL:$CL,Event_and_Consequence!Y:Y,"",0,1)&lt;&gt;"",_xlfn.XLOOKUP($B466,Event_and_Consequence!$CL:$CL,Event_and_Consequence!Y:Y,"",0,1),""))</f>
        <v/>
      </c>
      <c r="M466" s="179" t="str">
        <f>IF($C466="","",IF(_xlfn.XLOOKUP($B466,Event_and_Consequence!$CL:$CL,Event_and_Consequence!Z:Z,"",0,1)&lt;&gt;"",_xlfn.XLOOKUP($B466,Event_and_Consequence!$CL:$CL,Event_and_Consequence!Z:Z,"",0,1),""))</f>
        <v/>
      </c>
      <c r="N466" s="179" t="str">
        <f>IF($C466="","",IF(_xlfn.XLOOKUP($B466,Event_and_Consequence!$CL:$CL,Event_and_Consequence!AA:AA,"",0,1)&lt;&gt;"",_xlfn.XLOOKUP($B466,Event_and_Consequence!$CL:$CL,Event_and_Consequence!AA:AA,"",0,1),""))</f>
        <v/>
      </c>
      <c r="O466" s="179" t="str">
        <f>IF($C466="","",IF(_xlfn.XLOOKUP($B466,Event_and_Consequence!$CL:$CL,Event_and_Consequence!AB:AB,"",0,1)&lt;&gt;"",_xlfn.XLOOKUP($B466,Event_and_Consequence!$CL:$CL,Event_and_Consequence!AB:AB,"",0,1),""))</f>
        <v/>
      </c>
      <c r="P466" s="184"/>
      <c r="Q466" s="184"/>
      <c r="R466" s="179" t="str">
        <f>IF($C466="","",IF(_xlfn.XLOOKUP($B466,Event_and_Consequence!$CL:$CL,Event_and_Consequence!AC:AC,"",0,1)&lt;&gt;"",_xlfn.XLOOKUP($B466,Event_and_Consequence!$CL:$CL,Event_and_Consequence!AC:AC,"",0,1),""))</f>
        <v/>
      </c>
      <c r="S466" s="179" t="str">
        <f>IF($C466="","",IF(_xlfn.XLOOKUP($B466,Event_and_Consequence!$CL:$CL,Event_and_Consequence!AD:AD,"",0,1)&lt;&gt;"",_xlfn.XLOOKUP($B466,Event_and_Consequence!$CL:$CL,Event_and_Consequence!AD:AD,"",0,1),""))</f>
        <v/>
      </c>
      <c r="T466" s="179" t="str">
        <f>IF($C466="","",IF(_xlfn.XLOOKUP($B466,Event_and_Consequence!$CL:$CL,Event_and_Consequence!AE:AE,"",0,1)&lt;&gt;"",_xlfn.XLOOKUP($B466,Event_and_Consequence!$CL:$CL,Event_and_Consequence!AE:AE,"",0,1),""))</f>
        <v/>
      </c>
      <c r="U466" s="179" t="str">
        <f>IF($C466="","",IF(_xlfn.XLOOKUP($B466,Event_and_Consequence!$CL:$CL,Event_and_Consequence!AF:AF,"",0,1)&lt;&gt;"",_xlfn.XLOOKUP($B466,Event_and_Consequence!$CL:$CL,Event_and_Consequence!AF:AF,"",0,1),""))</f>
        <v/>
      </c>
      <c r="V466" s="184"/>
      <c r="W466" s="184"/>
      <c r="X466" s="179" t="str">
        <f>IF($C466="","",IF(_xlfn.XLOOKUP($B466,Event_and_Consequence!$CL:$CL,Event_and_Consequence!AG:AG,"",0,1)&lt;&gt;"",_xlfn.XLOOKUP($B466,Event_and_Consequence!$CL:$CL,Event_and_Consequence!AG:AG,"",0,1),""))</f>
        <v/>
      </c>
      <c r="Y466" s="179" t="str">
        <f>IF($C466="","",IF(_xlfn.XLOOKUP($B466,Event_and_Consequence!$CL:$CL,Event_and_Consequence!AH:AH,"",0,1)&lt;&gt;"",_xlfn.XLOOKUP($B466,Event_and_Consequence!$CL:$CL,Event_and_Consequence!AH:AH,"",0,1),""))</f>
        <v/>
      </c>
      <c r="Z466" s="179" t="str">
        <f>IF($C466="","",IF(_xlfn.XLOOKUP($B466,Event_and_Consequence!$CL:$CL,Event_and_Consequence!AI:AI,"",0,1)&lt;&gt;"",_xlfn.XLOOKUP($B466,Event_and_Consequence!$CL:$CL,Event_and_Consequence!AI:AI,"",0,1),""))</f>
        <v/>
      </c>
      <c r="AA466" s="179" t="str">
        <f>IF($C466="","",IF(_xlfn.XLOOKUP($B466,Event_and_Consequence!$CL:$CL,Event_and_Consequence!AJ:AJ,"",0,1)&lt;&gt;"",_xlfn.XLOOKUP($B466,Event_and_Consequence!$CL:$CL,Event_and_Consequence!AJ:AJ,"",0,1),""))</f>
        <v/>
      </c>
      <c r="AB466" s="184"/>
    </row>
    <row r="467" spans="1:28" s="176" customFormat="1" ht="12" x14ac:dyDescent="0.25">
      <c r="A467" s="188"/>
      <c r="B467" s="188">
        <v>465</v>
      </c>
      <c r="C467" s="178" t="str">
        <f>_xlfn.XLOOKUP($B467,Event_and_Consequence!$CL:$CL,Event_and_Consequence!B:B,"",0,1)</f>
        <v/>
      </c>
      <c r="D467" s="179" t="str">
        <f>IF($C467="","",_xlfn.XLOOKUP(C467,Facility_Information!B:B,Facility_Information!O:O,,0,1))</f>
        <v/>
      </c>
      <c r="E467" s="180" t="str">
        <f>IF($C467="","",_xlfn.XLOOKUP($B467,Event_and_Consequence!$CL:$CL,Event_and_Consequence!G:G,"",0,1))</f>
        <v/>
      </c>
      <c r="F467" s="181" t="str">
        <f>IF($C467="","",_xlfn.XLOOKUP($B467,Event_and_Consequence!$CL:$CL,Event_and_Consequence!H:H,"",0,1))</f>
        <v/>
      </c>
      <c r="G467" s="184"/>
      <c r="H467" s="184"/>
      <c r="I467" s="184"/>
      <c r="J467" s="179" t="str">
        <f>IF($C467="","",_xlfn.XLOOKUP($B467,Event_and_Consequence!$CL:$CL,Event_and_Consequence!I:I,"",0,1))</f>
        <v/>
      </c>
      <c r="K467" s="184"/>
      <c r="L467" s="179" t="str">
        <f>IF($C467="","",IF(_xlfn.XLOOKUP($B467,Event_and_Consequence!$CL:$CL,Event_and_Consequence!Y:Y,"",0,1)&lt;&gt;"",_xlfn.XLOOKUP($B467,Event_and_Consequence!$CL:$CL,Event_and_Consequence!Y:Y,"",0,1),""))</f>
        <v/>
      </c>
      <c r="M467" s="179" t="str">
        <f>IF($C467="","",IF(_xlfn.XLOOKUP($B467,Event_and_Consequence!$CL:$CL,Event_and_Consequence!Z:Z,"",0,1)&lt;&gt;"",_xlfn.XLOOKUP($B467,Event_and_Consequence!$CL:$CL,Event_and_Consequence!Z:Z,"",0,1),""))</f>
        <v/>
      </c>
      <c r="N467" s="179" t="str">
        <f>IF($C467="","",IF(_xlfn.XLOOKUP($B467,Event_and_Consequence!$CL:$CL,Event_and_Consequence!AA:AA,"",0,1)&lt;&gt;"",_xlfn.XLOOKUP($B467,Event_and_Consequence!$CL:$CL,Event_and_Consequence!AA:AA,"",0,1),""))</f>
        <v/>
      </c>
      <c r="O467" s="179" t="str">
        <f>IF($C467="","",IF(_xlfn.XLOOKUP($B467,Event_and_Consequence!$CL:$CL,Event_and_Consequence!AB:AB,"",0,1)&lt;&gt;"",_xlfn.XLOOKUP($B467,Event_and_Consequence!$CL:$CL,Event_and_Consequence!AB:AB,"",0,1),""))</f>
        <v/>
      </c>
      <c r="P467" s="184"/>
      <c r="Q467" s="184"/>
      <c r="R467" s="179" t="str">
        <f>IF($C467="","",IF(_xlfn.XLOOKUP($B467,Event_and_Consequence!$CL:$CL,Event_and_Consequence!AC:AC,"",0,1)&lt;&gt;"",_xlfn.XLOOKUP($B467,Event_and_Consequence!$CL:$CL,Event_and_Consequence!AC:AC,"",0,1),""))</f>
        <v/>
      </c>
      <c r="S467" s="179" t="str">
        <f>IF($C467="","",IF(_xlfn.XLOOKUP($B467,Event_and_Consequence!$CL:$CL,Event_and_Consequence!AD:AD,"",0,1)&lt;&gt;"",_xlfn.XLOOKUP($B467,Event_and_Consequence!$CL:$CL,Event_and_Consequence!AD:AD,"",0,1),""))</f>
        <v/>
      </c>
      <c r="T467" s="179" t="str">
        <f>IF($C467="","",IF(_xlfn.XLOOKUP($B467,Event_and_Consequence!$CL:$CL,Event_and_Consequence!AE:AE,"",0,1)&lt;&gt;"",_xlfn.XLOOKUP($B467,Event_and_Consequence!$CL:$CL,Event_and_Consequence!AE:AE,"",0,1),""))</f>
        <v/>
      </c>
      <c r="U467" s="179" t="str">
        <f>IF($C467="","",IF(_xlfn.XLOOKUP($B467,Event_and_Consequence!$CL:$CL,Event_and_Consequence!AF:AF,"",0,1)&lt;&gt;"",_xlfn.XLOOKUP($B467,Event_and_Consequence!$CL:$CL,Event_and_Consequence!AF:AF,"",0,1),""))</f>
        <v/>
      </c>
      <c r="V467" s="184"/>
      <c r="W467" s="184"/>
      <c r="X467" s="179" t="str">
        <f>IF($C467="","",IF(_xlfn.XLOOKUP($B467,Event_and_Consequence!$CL:$CL,Event_and_Consequence!AG:AG,"",0,1)&lt;&gt;"",_xlfn.XLOOKUP($B467,Event_and_Consequence!$CL:$CL,Event_and_Consequence!AG:AG,"",0,1),""))</f>
        <v/>
      </c>
      <c r="Y467" s="179" t="str">
        <f>IF($C467="","",IF(_xlfn.XLOOKUP($B467,Event_and_Consequence!$CL:$CL,Event_and_Consequence!AH:AH,"",0,1)&lt;&gt;"",_xlfn.XLOOKUP($B467,Event_and_Consequence!$CL:$CL,Event_and_Consequence!AH:AH,"",0,1),""))</f>
        <v/>
      </c>
      <c r="Z467" s="179" t="str">
        <f>IF($C467="","",IF(_xlfn.XLOOKUP($B467,Event_and_Consequence!$CL:$CL,Event_and_Consequence!AI:AI,"",0,1)&lt;&gt;"",_xlfn.XLOOKUP($B467,Event_and_Consequence!$CL:$CL,Event_and_Consequence!AI:AI,"",0,1),""))</f>
        <v/>
      </c>
      <c r="AA467" s="179" t="str">
        <f>IF($C467="","",IF(_xlfn.XLOOKUP($B467,Event_and_Consequence!$CL:$CL,Event_and_Consequence!AJ:AJ,"",0,1)&lt;&gt;"",_xlfn.XLOOKUP($B467,Event_and_Consequence!$CL:$CL,Event_and_Consequence!AJ:AJ,"",0,1),""))</f>
        <v/>
      </c>
      <c r="AB467" s="184"/>
    </row>
    <row r="468" spans="1:28" s="176" customFormat="1" ht="12" x14ac:dyDescent="0.25">
      <c r="A468" s="188"/>
      <c r="B468" s="188">
        <v>466</v>
      </c>
      <c r="C468" s="178" t="str">
        <f>_xlfn.XLOOKUP($B468,Event_and_Consequence!$CL:$CL,Event_and_Consequence!B:B,"",0,1)</f>
        <v/>
      </c>
      <c r="D468" s="179" t="str">
        <f>IF($C468="","",_xlfn.XLOOKUP(C468,Facility_Information!B:B,Facility_Information!O:O,,0,1))</f>
        <v/>
      </c>
      <c r="E468" s="180" t="str">
        <f>IF($C468="","",_xlfn.XLOOKUP($B468,Event_and_Consequence!$CL:$CL,Event_and_Consequence!G:G,"",0,1))</f>
        <v/>
      </c>
      <c r="F468" s="181" t="str">
        <f>IF($C468="","",_xlfn.XLOOKUP($B468,Event_and_Consequence!$CL:$CL,Event_and_Consequence!H:H,"",0,1))</f>
        <v/>
      </c>
      <c r="G468" s="184"/>
      <c r="H468" s="184"/>
      <c r="I468" s="184"/>
      <c r="J468" s="179" t="str">
        <f>IF($C468="","",_xlfn.XLOOKUP($B468,Event_and_Consequence!$CL:$CL,Event_and_Consequence!I:I,"",0,1))</f>
        <v/>
      </c>
      <c r="K468" s="184"/>
      <c r="L468" s="179" t="str">
        <f>IF($C468="","",IF(_xlfn.XLOOKUP($B468,Event_and_Consequence!$CL:$CL,Event_and_Consequence!Y:Y,"",0,1)&lt;&gt;"",_xlfn.XLOOKUP($B468,Event_and_Consequence!$CL:$CL,Event_and_Consequence!Y:Y,"",0,1),""))</f>
        <v/>
      </c>
      <c r="M468" s="179" t="str">
        <f>IF($C468="","",IF(_xlfn.XLOOKUP($B468,Event_and_Consequence!$CL:$CL,Event_and_Consequence!Z:Z,"",0,1)&lt;&gt;"",_xlfn.XLOOKUP($B468,Event_and_Consequence!$CL:$CL,Event_and_Consequence!Z:Z,"",0,1),""))</f>
        <v/>
      </c>
      <c r="N468" s="179" t="str">
        <f>IF($C468="","",IF(_xlfn.XLOOKUP($B468,Event_and_Consequence!$CL:$CL,Event_and_Consequence!AA:AA,"",0,1)&lt;&gt;"",_xlfn.XLOOKUP($B468,Event_and_Consequence!$CL:$CL,Event_and_Consequence!AA:AA,"",0,1),""))</f>
        <v/>
      </c>
      <c r="O468" s="179" t="str">
        <f>IF($C468="","",IF(_xlfn.XLOOKUP($B468,Event_and_Consequence!$CL:$CL,Event_and_Consequence!AB:AB,"",0,1)&lt;&gt;"",_xlfn.XLOOKUP($B468,Event_and_Consequence!$CL:$CL,Event_and_Consequence!AB:AB,"",0,1),""))</f>
        <v/>
      </c>
      <c r="P468" s="184"/>
      <c r="Q468" s="184"/>
      <c r="R468" s="179" t="str">
        <f>IF($C468="","",IF(_xlfn.XLOOKUP($B468,Event_and_Consequence!$CL:$CL,Event_and_Consequence!AC:AC,"",0,1)&lt;&gt;"",_xlfn.XLOOKUP($B468,Event_and_Consequence!$CL:$CL,Event_and_Consequence!AC:AC,"",0,1),""))</f>
        <v/>
      </c>
      <c r="S468" s="179" t="str">
        <f>IF($C468="","",IF(_xlfn.XLOOKUP($B468,Event_and_Consequence!$CL:$CL,Event_and_Consequence!AD:AD,"",0,1)&lt;&gt;"",_xlfn.XLOOKUP($B468,Event_and_Consequence!$CL:$CL,Event_and_Consequence!AD:AD,"",0,1),""))</f>
        <v/>
      </c>
      <c r="T468" s="179" t="str">
        <f>IF($C468="","",IF(_xlfn.XLOOKUP($B468,Event_and_Consequence!$CL:$CL,Event_and_Consequence!AE:AE,"",0,1)&lt;&gt;"",_xlfn.XLOOKUP($B468,Event_and_Consequence!$CL:$CL,Event_and_Consequence!AE:AE,"",0,1),""))</f>
        <v/>
      </c>
      <c r="U468" s="179" t="str">
        <f>IF($C468="","",IF(_xlfn.XLOOKUP($B468,Event_and_Consequence!$CL:$CL,Event_and_Consequence!AF:AF,"",0,1)&lt;&gt;"",_xlfn.XLOOKUP($B468,Event_and_Consequence!$CL:$CL,Event_and_Consequence!AF:AF,"",0,1),""))</f>
        <v/>
      </c>
      <c r="V468" s="184"/>
      <c r="W468" s="184"/>
      <c r="X468" s="179" t="str">
        <f>IF($C468="","",IF(_xlfn.XLOOKUP($B468,Event_and_Consequence!$CL:$CL,Event_and_Consequence!AG:AG,"",0,1)&lt;&gt;"",_xlfn.XLOOKUP($B468,Event_and_Consequence!$CL:$CL,Event_and_Consequence!AG:AG,"",0,1),""))</f>
        <v/>
      </c>
      <c r="Y468" s="179" t="str">
        <f>IF($C468="","",IF(_xlfn.XLOOKUP($B468,Event_and_Consequence!$CL:$CL,Event_and_Consequence!AH:AH,"",0,1)&lt;&gt;"",_xlfn.XLOOKUP($B468,Event_and_Consequence!$CL:$CL,Event_and_Consequence!AH:AH,"",0,1),""))</f>
        <v/>
      </c>
      <c r="Z468" s="179" t="str">
        <f>IF($C468="","",IF(_xlfn.XLOOKUP($B468,Event_and_Consequence!$CL:$CL,Event_and_Consequence!AI:AI,"",0,1)&lt;&gt;"",_xlfn.XLOOKUP($B468,Event_and_Consequence!$CL:$CL,Event_and_Consequence!AI:AI,"",0,1),""))</f>
        <v/>
      </c>
      <c r="AA468" s="179" t="str">
        <f>IF($C468="","",IF(_xlfn.XLOOKUP($B468,Event_and_Consequence!$CL:$CL,Event_and_Consequence!AJ:AJ,"",0,1)&lt;&gt;"",_xlfn.XLOOKUP($B468,Event_and_Consequence!$CL:$CL,Event_and_Consequence!AJ:AJ,"",0,1),""))</f>
        <v/>
      </c>
      <c r="AB468" s="184"/>
    </row>
    <row r="469" spans="1:28" s="176" customFormat="1" ht="12" x14ac:dyDescent="0.25">
      <c r="A469" s="188"/>
      <c r="B469" s="188">
        <v>467</v>
      </c>
      <c r="C469" s="178" t="str">
        <f>_xlfn.XLOOKUP($B469,Event_and_Consequence!$CL:$CL,Event_and_Consequence!B:B,"",0,1)</f>
        <v/>
      </c>
      <c r="D469" s="179" t="str">
        <f>IF($C469="","",_xlfn.XLOOKUP(C469,Facility_Information!B:B,Facility_Information!O:O,,0,1))</f>
        <v/>
      </c>
      <c r="E469" s="180" t="str">
        <f>IF($C469="","",_xlfn.XLOOKUP($B469,Event_and_Consequence!$CL:$CL,Event_and_Consequence!G:G,"",0,1))</f>
        <v/>
      </c>
      <c r="F469" s="181" t="str">
        <f>IF($C469="","",_xlfn.XLOOKUP($B469,Event_and_Consequence!$CL:$CL,Event_and_Consequence!H:H,"",0,1))</f>
        <v/>
      </c>
      <c r="G469" s="184"/>
      <c r="H469" s="184"/>
      <c r="I469" s="184"/>
      <c r="J469" s="179" t="str">
        <f>IF($C469="","",_xlfn.XLOOKUP($B469,Event_and_Consequence!$CL:$CL,Event_and_Consequence!I:I,"",0,1))</f>
        <v/>
      </c>
      <c r="K469" s="184"/>
      <c r="L469" s="179" t="str">
        <f>IF($C469="","",IF(_xlfn.XLOOKUP($B469,Event_and_Consequence!$CL:$CL,Event_and_Consequence!Y:Y,"",0,1)&lt;&gt;"",_xlfn.XLOOKUP($B469,Event_and_Consequence!$CL:$CL,Event_and_Consequence!Y:Y,"",0,1),""))</f>
        <v/>
      </c>
      <c r="M469" s="179" t="str">
        <f>IF($C469="","",IF(_xlfn.XLOOKUP($B469,Event_and_Consequence!$CL:$CL,Event_and_Consequence!Z:Z,"",0,1)&lt;&gt;"",_xlfn.XLOOKUP($B469,Event_and_Consequence!$CL:$CL,Event_and_Consequence!Z:Z,"",0,1),""))</f>
        <v/>
      </c>
      <c r="N469" s="179" t="str">
        <f>IF($C469="","",IF(_xlfn.XLOOKUP($B469,Event_and_Consequence!$CL:$CL,Event_and_Consequence!AA:AA,"",0,1)&lt;&gt;"",_xlfn.XLOOKUP($B469,Event_and_Consequence!$CL:$CL,Event_and_Consequence!AA:AA,"",0,1),""))</f>
        <v/>
      </c>
      <c r="O469" s="179" t="str">
        <f>IF($C469="","",IF(_xlfn.XLOOKUP($B469,Event_and_Consequence!$CL:$CL,Event_and_Consequence!AB:AB,"",0,1)&lt;&gt;"",_xlfn.XLOOKUP($B469,Event_and_Consequence!$CL:$CL,Event_and_Consequence!AB:AB,"",0,1),""))</f>
        <v/>
      </c>
      <c r="P469" s="184"/>
      <c r="Q469" s="184"/>
      <c r="R469" s="179" t="str">
        <f>IF($C469="","",IF(_xlfn.XLOOKUP($B469,Event_and_Consequence!$CL:$CL,Event_and_Consequence!AC:AC,"",0,1)&lt;&gt;"",_xlfn.XLOOKUP($B469,Event_and_Consequence!$CL:$CL,Event_and_Consequence!AC:AC,"",0,1),""))</f>
        <v/>
      </c>
      <c r="S469" s="179" t="str">
        <f>IF($C469="","",IF(_xlfn.XLOOKUP($B469,Event_and_Consequence!$CL:$CL,Event_and_Consequence!AD:AD,"",0,1)&lt;&gt;"",_xlfn.XLOOKUP($B469,Event_and_Consequence!$CL:$CL,Event_and_Consequence!AD:AD,"",0,1),""))</f>
        <v/>
      </c>
      <c r="T469" s="179" t="str">
        <f>IF($C469="","",IF(_xlfn.XLOOKUP($B469,Event_and_Consequence!$CL:$CL,Event_and_Consequence!AE:AE,"",0,1)&lt;&gt;"",_xlfn.XLOOKUP($B469,Event_and_Consequence!$CL:$CL,Event_and_Consequence!AE:AE,"",0,1),""))</f>
        <v/>
      </c>
      <c r="U469" s="179" t="str">
        <f>IF($C469="","",IF(_xlfn.XLOOKUP($B469,Event_and_Consequence!$CL:$CL,Event_and_Consequence!AF:AF,"",0,1)&lt;&gt;"",_xlfn.XLOOKUP($B469,Event_and_Consequence!$CL:$CL,Event_and_Consequence!AF:AF,"",0,1),""))</f>
        <v/>
      </c>
      <c r="V469" s="184"/>
      <c r="W469" s="184"/>
      <c r="X469" s="179" t="str">
        <f>IF($C469="","",IF(_xlfn.XLOOKUP($B469,Event_and_Consequence!$CL:$CL,Event_and_Consequence!AG:AG,"",0,1)&lt;&gt;"",_xlfn.XLOOKUP($B469,Event_and_Consequence!$CL:$CL,Event_and_Consequence!AG:AG,"",0,1),""))</f>
        <v/>
      </c>
      <c r="Y469" s="179" t="str">
        <f>IF($C469="","",IF(_xlfn.XLOOKUP($B469,Event_and_Consequence!$CL:$CL,Event_and_Consequence!AH:AH,"",0,1)&lt;&gt;"",_xlfn.XLOOKUP($B469,Event_and_Consequence!$CL:$CL,Event_and_Consequence!AH:AH,"",0,1),""))</f>
        <v/>
      </c>
      <c r="Z469" s="179" t="str">
        <f>IF($C469="","",IF(_xlfn.XLOOKUP($B469,Event_and_Consequence!$CL:$CL,Event_and_Consequence!AI:AI,"",0,1)&lt;&gt;"",_xlfn.XLOOKUP($B469,Event_and_Consequence!$CL:$CL,Event_and_Consequence!AI:AI,"",0,1),""))</f>
        <v/>
      </c>
      <c r="AA469" s="179" t="str">
        <f>IF($C469="","",IF(_xlfn.XLOOKUP($B469,Event_and_Consequence!$CL:$CL,Event_and_Consequence!AJ:AJ,"",0,1)&lt;&gt;"",_xlfn.XLOOKUP($B469,Event_and_Consequence!$CL:$CL,Event_and_Consequence!AJ:AJ,"",0,1),""))</f>
        <v/>
      </c>
      <c r="AB469" s="184"/>
    </row>
    <row r="470" spans="1:28" s="176" customFormat="1" ht="12" x14ac:dyDescent="0.25">
      <c r="A470" s="188"/>
      <c r="B470" s="188">
        <v>468</v>
      </c>
      <c r="C470" s="178" t="str">
        <f>_xlfn.XLOOKUP($B470,Event_and_Consequence!$CL:$CL,Event_and_Consequence!B:B,"",0,1)</f>
        <v/>
      </c>
      <c r="D470" s="179" t="str">
        <f>IF($C470="","",_xlfn.XLOOKUP(C470,Facility_Information!B:B,Facility_Information!O:O,,0,1))</f>
        <v/>
      </c>
      <c r="E470" s="180" t="str">
        <f>IF($C470="","",_xlfn.XLOOKUP($B470,Event_and_Consequence!$CL:$CL,Event_and_Consequence!G:G,"",0,1))</f>
        <v/>
      </c>
      <c r="F470" s="181" t="str">
        <f>IF($C470="","",_xlfn.XLOOKUP($B470,Event_and_Consequence!$CL:$CL,Event_and_Consequence!H:H,"",0,1))</f>
        <v/>
      </c>
      <c r="G470" s="184"/>
      <c r="H470" s="184"/>
      <c r="I470" s="184"/>
      <c r="J470" s="179" t="str">
        <f>IF($C470="","",_xlfn.XLOOKUP($B470,Event_and_Consequence!$CL:$CL,Event_and_Consequence!I:I,"",0,1))</f>
        <v/>
      </c>
      <c r="K470" s="184"/>
      <c r="L470" s="179" t="str">
        <f>IF($C470="","",IF(_xlfn.XLOOKUP($B470,Event_and_Consequence!$CL:$CL,Event_and_Consequence!Y:Y,"",0,1)&lt;&gt;"",_xlfn.XLOOKUP($B470,Event_and_Consequence!$CL:$CL,Event_and_Consequence!Y:Y,"",0,1),""))</f>
        <v/>
      </c>
      <c r="M470" s="179" t="str">
        <f>IF($C470="","",IF(_xlfn.XLOOKUP($B470,Event_and_Consequence!$CL:$CL,Event_and_Consequence!Z:Z,"",0,1)&lt;&gt;"",_xlfn.XLOOKUP($B470,Event_and_Consequence!$CL:$CL,Event_and_Consequence!Z:Z,"",0,1),""))</f>
        <v/>
      </c>
      <c r="N470" s="179" t="str">
        <f>IF($C470="","",IF(_xlfn.XLOOKUP($B470,Event_and_Consequence!$CL:$CL,Event_and_Consequence!AA:AA,"",0,1)&lt;&gt;"",_xlfn.XLOOKUP($B470,Event_and_Consequence!$CL:$CL,Event_and_Consequence!AA:AA,"",0,1),""))</f>
        <v/>
      </c>
      <c r="O470" s="179" t="str">
        <f>IF($C470="","",IF(_xlfn.XLOOKUP($B470,Event_and_Consequence!$CL:$CL,Event_and_Consequence!AB:AB,"",0,1)&lt;&gt;"",_xlfn.XLOOKUP($B470,Event_and_Consequence!$CL:$CL,Event_and_Consequence!AB:AB,"",0,1),""))</f>
        <v/>
      </c>
      <c r="P470" s="184"/>
      <c r="Q470" s="184"/>
      <c r="R470" s="179" t="str">
        <f>IF($C470="","",IF(_xlfn.XLOOKUP($B470,Event_and_Consequence!$CL:$CL,Event_and_Consequence!AC:AC,"",0,1)&lt;&gt;"",_xlfn.XLOOKUP($B470,Event_and_Consequence!$CL:$CL,Event_and_Consequence!AC:AC,"",0,1),""))</f>
        <v/>
      </c>
      <c r="S470" s="179" t="str">
        <f>IF($C470="","",IF(_xlfn.XLOOKUP($B470,Event_and_Consequence!$CL:$CL,Event_and_Consequence!AD:AD,"",0,1)&lt;&gt;"",_xlfn.XLOOKUP($B470,Event_and_Consequence!$CL:$CL,Event_and_Consequence!AD:AD,"",0,1),""))</f>
        <v/>
      </c>
      <c r="T470" s="179" t="str">
        <f>IF($C470="","",IF(_xlfn.XLOOKUP($B470,Event_and_Consequence!$CL:$CL,Event_and_Consequence!AE:AE,"",0,1)&lt;&gt;"",_xlfn.XLOOKUP($B470,Event_and_Consequence!$CL:$CL,Event_and_Consequence!AE:AE,"",0,1),""))</f>
        <v/>
      </c>
      <c r="U470" s="179" t="str">
        <f>IF($C470="","",IF(_xlfn.XLOOKUP($B470,Event_and_Consequence!$CL:$CL,Event_and_Consequence!AF:AF,"",0,1)&lt;&gt;"",_xlfn.XLOOKUP($B470,Event_and_Consequence!$CL:$CL,Event_and_Consequence!AF:AF,"",0,1),""))</f>
        <v/>
      </c>
      <c r="V470" s="184"/>
      <c r="W470" s="184"/>
      <c r="X470" s="179" t="str">
        <f>IF($C470="","",IF(_xlfn.XLOOKUP($B470,Event_and_Consequence!$CL:$CL,Event_and_Consequence!AG:AG,"",0,1)&lt;&gt;"",_xlfn.XLOOKUP($B470,Event_and_Consequence!$CL:$CL,Event_and_Consequence!AG:AG,"",0,1),""))</f>
        <v/>
      </c>
      <c r="Y470" s="179" t="str">
        <f>IF($C470="","",IF(_xlfn.XLOOKUP($B470,Event_and_Consequence!$CL:$CL,Event_and_Consequence!AH:AH,"",0,1)&lt;&gt;"",_xlfn.XLOOKUP($B470,Event_and_Consequence!$CL:$CL,Event_and_Consequence!AH:AH,"",0,1),""))</f>
        <v/>
      </c>
      <c r="Z470" s="179" t="str">
        <f>IF($C470="","",IF(_xlfn.XLOOKUP($B470,Event_and_Consequence!$CL:$CL,Event_and_Consequence!AI:AI,"",0,1)&lt;&gt;"",_xlfn.XLOOKUP($B470,Event_and_Consequence!$CL:$CL,Event_and_Consequence!AI:AI,"",0,1),""))</f>
        <v/>
      </c>
      <c r="AA470" s="179" t="str">
        <f>IF($C470="","",IF(_xlfn.XLOOKUP($B470,Event_and_Consequence!$CL:$CL,Event_and_Consequence!AJ:AJ,"",0,1)&lt;&gt;"",_xlfn.XLOOKUP($B470,Event_and_Consequence!$CL:$CL,Event_and_Consequence!AJ:AJ,"",0,1),""))</f>
        <v/>
      </c>
      <c r="AB470" s="184"/>
    </row>
    <row r="471" spans="1:28" s="176" customFormat="1" ht="12" x14ac:dyDescent="0.25">
      <c r="A471" s="188"/>
      <c r="B471" s="188">
        <v>469</v>
      </c>
      <c r="C471" s="178" t="str">
        <f>_xlfn.XLOOKUP($B471,Event_and_Consequence!$CL:$CL,Event_and_Consequence!B:B,"",0,1)</f>
        <v/>
      </c>
      <c r="D471" s="179" t="str">
        <f>IF($C471="","",_xlfn.XLOOKUP(C471,Facility_Information!B:B,Facility_Information!O:O,,0,1))</f>
        <v/>
      </c>
      <c r="E471" s="180" t="str">
        <f>IF($C471="","",_xlfn.XLOOKUP($B471,Event_and_Consequence!$CL:$CL,Event_and_Consequence!G:G,"",0,1))</f>
        <v/>
      </c>
      <c r="F471" s="181" t="str">
        <f>IF($C471="","",_xlfn.XLOOKUP($B471,Event_and_Consequence!$CL:$CL,Event_and_Consequence!H:H,"",0,1))</f>
        <v/>
      </c>
      <c r="G471" s="184"/>
      <c r="H471" s="184"/>
      <c r="I471" s="184"/>
      <c r="J471" s="179" t="str">
        <f>IF($C471="","",_xlfn.XLOOKUP($B471,Event_and_Consequence!$CL:$CL,Event_and_Consequence!I:I,"",0,1))</f>
        <v/>
      </c>
      <c r="K471" s="184"/>
      <c r="L471" s="179" t="str">
        <f>IF($C471="","",IF(_xlfn.XLOOKUP($B471,Event_and_Consequence!$CL:$CL,Event_and_Consequence!Y:Y,"",0,1)&lt;&gt;"",_xlfn.XLOOKUP($B471,Event_and_Consequence!$CL:$CL,Event_and_Consequence!Y:Y,"",0,1),""))</f>
        <v/>
      </c>
      <c r="M471" s="179" t="str">
        <f>IF($C471="","",IF(_xlfn.XLOOKUP($B471,Event_and_Consequence!$CL:$CL,Event_and_Consequence!Z:Z,"",0,1)&lt;&gt;"",_xlfn.XLOOKUP($B471,Event_and_Consequence!$CL:$CL,Event_and_Consequence!Z:Z,"",0,1),""))</f>
        <v/>
      </c>
      <c r="N471" s="179" t="str">
        <f>IF($C471="","",IF(_xlfn.XLOOKUP($B471,Event_and_Consequence!$CL:$CL,Event_and_Consequence!AA:AA,"",0,1)&lt;&gt;"",_xlfn.XLOOKUP($B471,Event_and_Consequence!$CL:$CL,Event_and_Consequence!AA:AA,"",0,1),""))</f>
        <v/>
      </c>
      <c r="O471" s="179" t="str">
        <f>IF($C471="","",IF(_xlfn.XLOOKUP($B471,Event_and_Consequence!$CL:$CL,Event_and_Consequence!AB:AB,"",0,1)&lt;&gt;"",_xlfn.XLOOKUP($B471,Event_and_Consequence!$CL:$CL,Event_and_Consequence!AB:AB,"",0,1),""))</f>
        <v/>
      </c>
      <c r="P471" s="184"/>
      <c r="Q471" s="184"/>
      <c r="R471" s="179" t="str">
        <f>IF($C471="","",IF(_xlfn.XLOOKUP($B471,Event_and_Consequence!$CL:$CL,Event_and_Consequence!AC:AC,"",0,1)&lt;&gt;"",_xlfn.XLOOKUP($B471,Event_and_Consequence!$CL:$CL,Event_and_Consequence!AC:AC,"",0,1),""))</f>
        <v/>
      </c>
      <c r="S471" s="179" t="str">
        <f>IF($C471="","",IF(_xlfn.XLOOKUP($B471,Event_and_Consequence!$CL:$CL,Event_and_Consequence!AD:AD,"",0,1)&lt;&gt;"",_xlfn.XLOOKUP($B471,Event_and_Consequence!$CL:$CL,Event_and_Consequence!AD:AD,"",0,1),""))</f>
        <v/>
      </c>
      <c r="T471" s="179" t="str">
        <f>IF($C471="","",IF(_xlfn.XLOOKUP($B471,Event_and_Consequence!$CL:$CL,Event_and_Consequence!AE:AE,"",0,1)&lt;&gt;"",_xlfn.XLOOKUP($B471,Event_and_Consequence!$CL:$CL,Event_and_Consequence!AE:AE,"",0,1),""))</f>
        <v/>
      </c>
      <c r="U471" s="179" t="str">
        <f>IF($C471="","",IF(_xlfn.XLOOKUP($B471,Event_and_Consequence!$CL:$CL,Event_and_Consequence!AF:AF,"",0,1)&lt;&gt;"",_xlfn.XLOOKUP($B471,Event_and_Consequence!$CL:$CL,Event_and_Consequence!AF:AF,"",0,1),""))</f>
        <v/>
      </c>
      <c r="V471" s="184"/>
      <c r="W471" s="184"/>
      <c r="X471" s="179" t="str">
        <f>IF($C471="","",IF(_xlfn.XLOOKUP($B471,Event_and_Consequence!$CL:$CL,Event_and_Consequence!AG:AG,"",0,1)&lt;&gt;"",_xlfn.XLOOKUP($B471,Event_and_Consequence!$CL:$CL,Event_and_Consequence!AG:AG,"",0,1),""))</f>
        <v/>
      </c>
      <c r="Y471" s="179" t="str">
        <f>IF($C471="","",IF(_xlfn.XLOOKUP($B471,Event_and_Consequence!$CL:$CL,Event_and_Consequence!AH:AH,"",0,1)&lt;&gt;"",_xlfn.XLOOKUP($B471,Event_and_Consequence!$CL:$CL,Event_and_Consequence!AH:AH,"",0,1),""))</f>
        <v/>
      </c>
      <c r="Z471" s="179" t="str">
        <f>IF($C471="","",IF(_xlfn.XLOOKUP($B471,Event_and_Consequence!$CL:$CL,Event_and_Consequence!AI:AI,"",0,1)&lt;&gt;"",_xlfn.XLOOKUP($B471,Event_and_Consequence!$CL:$CL,Event_and_Consequence!AI:AI,"",0,1),""))</f>
        <v/>
      </c>
      <c r="AA471" s="179" t="str">
        <f>IF($C471="","",IF(_xlfn.XLOOKUP($B471,Event_and_Consequence!$CL:$CL,Event_and_Consequence!AJ:AJ,"",0,1)&lt;&gt;"",_xlfn.XLOOKUP($B471,Event_and_Consequence!$CL:$CL,Event_and_Consequence!AJ:AJ,"",0,1),""))</f>
        <v/>
      </c>
      <c r="AB471" s="184"/>
    </row>
    <row r="472" spans="1:28" s="176" customFormat="1" ht="12" x14ac:dyDescent="0.25">
      <c r="A472" s="188"/>
      <c r="B472" s="188">
        <v>470</v>
      </c>
      <c r="C472" s="178" t="str">
        <f>_xlfn.XLOOKUP($B472,Event_and_Consequence!$CL:$CL,Event_and_Consequence!B:B,"",0,1)</f>
        <v/>
      </c>
      <c r="D472" s="179" t="str">
        <f>IF($C472="","",_xlfn.XLOOKUP(C472,Facility_Information!B:B,Facility_Information!O:O,,0,1))</f>
        <v/>
      </c>
      <c r="E472" s="180" t="str">
        <f>IF($C472="","",_xlfn.XLOOKUP($B472,Event_and_Consequence!$CL:$CL,Event_and_Consequence!G:G,"",0,1))</f>
        <v/>
      </c>
      <c r="F472" s="181" t="str">
        <f>IF($C472="","",_xlfn.XLOOKUP($B472,Event_and_Consequence!$CL:$CL,Event_and_Consequence!H:H,"",0,1))</f>
        <v/>
      </c>
      <c r="G472" s="184"/>
      <c r="H472" s="184"/>
      <c r="I472" s="184"/>
      <c r="J472" s="179" t="str">
        <f>IF($C472="","",_xlfn.XLOOKUP($B472,Event_and_Consequence!$CL:$CL,Event_and_Consequence!I:I,"",0,1))</f>
        <v/>
      </c>
      <c r="K472" s="184"/>
      <c r="L472" s="179" t="str">
        <f>IF($C472="","",IF(_xlfn.XLOOKUP($B472,Event_and_Consequence!$CL:$CL,Event_and_Consequence!Y:Y,"",0,1)&lt;&gt;"",_xlfn.XLOOKUP($B472,Event_and_Consequence!$CL:$CL,Event_and_Consequence!Y:Y,"",0,1),""))</f>
        <v/>
      </c>
      <c r="M472" s="179" t="str">
        <f>IF($C472="","",IF(_xlfn.XLOOKUP($B472,Event_and_Consequence!$CL:$CL,Event_and_Consequence!Z:Z,"",0,1)&lt;&gt;"",_xlfn.XLOOKUP($B472,Event_and_Consequence!$CL:$CL,Event_and_Consequence!Z:Z,"",0,1),""))</f>
        <v/>
      </c>
      <c r="N472" s="179" t="str">
        <f>IF($C472="","",IF(_xlfn.XLOOKUP($B472,Event_and_Consequence!$CL:$CL,Event_and_Consequence!AA:AA,"",0,1)&lt;&gt;"",_xlfn.XLOOKUP($B472,Event_and_Consequence!$CL:$CL,Event_and_Consequence!AA:AA,"",0,1),""))</f>
        <v/>
      </c>
      <c r="O472" s="179" t="str">
        <f>IF($C472="","",IF(_xlfn.XLOOKUP($B472,Event_and_Consequence!$CL:$CL,Event_and_Consequence!AB:AB,"",0,1)&lt;&gt;"",_xlfn.XLOOKUP($B472,Event_and_Consequence!$CL:$CL,Event_and_Consequence!AB:AB,"",0,1),""))</f>
        <v/>
      </c>
      <c r="P472" s="184"/>
      <c r="Q472" s="184"/>
      <c r="R472" s="179" t="str">
        <f>IF($C472="","",IF(_xlfn.XLOOKUP($B472,Event_and_Consequence!$CL:$CL,Event_and_Consequence!AC:AC,"",0,1)&lt;&gt;"",_xlfn.XLOOKUP($B472,Event_and_Consequence!$CL:$CL,Event_and_Consequence!AC:AC,"",0,1),""))</f>
        <v/>
      </c>
      <c r="S472" s="179" t="str">
        <f>IF($C472="","",IF(_xlfn.XLOOKUP($B472,Event_and_Consequence!$CL:$CL,Event_and_Consequence!AD:AD,"",0,1)&lt;&gt;"",_xlfn.XLOOKUP($B472,Event_and_Consequence!$CL:$CL,Event_and_Consequence!AD:AD,"",0,1),""))</f>
        <v/>
      </c>
      <c r="T472" s="179" t="str">
        <f>IF($C472="","",IF(_xlfn.XLOOKUP($B472,Event_and_Consequence!$CL:$CL,Event_and_Consequence!AE:AE,"",0,1)&lt;&gt;"",_xlfn.XLOOKUP($B472,Event_and_Consequence!$CL:$CL,Event_and_Consequence!AE:AE,"",0,1),""))</f>
        <v/>
      </c>
      <c r="U472" s="179" t="str">
        <f>IF($C472="","",IF(_xlfn.XLOOKUP($B472,Event_and_Consequence!$CL:$CL,Event_and_Consequence!AF:AF,"",0,1)&lt;&gt;"",_xlfn.XLOOKUP($B472,Event_and_Consequence!$CL:$CL,Event_and_Consequence!AF:AF,"",0,1),""))</f>
        <v/>
      </c>
      <c r="V472" s="184"/>
      <c r="W472" s="184"/>
      <c r="X472" s="179" t="str">
        <f>IF($C472="","",IF(_xlfn.XLOOKUP($B472,Event_and_Consequence!$CL:$CL,Event_and_Consequence!AG:AG,"",0,1)&lt;&gt;"",_xlfn.XLOOKUP($B472,Event_and_Consequence!$CL:$CL,Event_and_Consequence!AG:AG,"",0,1),""))</f>
        <v/>
      </c>
      <c r="Y472" s="179" t="str">
        <f>IF($C472="","",IF(_xlfn.XLOOKUP($B472,Event_and_Consequence!$CL:$CL,Event_and_Consequence!AH:AH,"",0,1)&lt;&gt;"",_xlfn.XLOOKUP($B472,Event_and_Consequence!$CL:$CL,Event_and_Consequence!AH:AH,"",0,1),""))</f>
        <v/>
      </c>
      <c r="Z472" s="179" t="str">
        <f>IF($C472="","",IF(_xlfn.XLOOKUP($B472,Event_and_Consequence!$CL:$CL,Event_and_Consequence!AI:AI,"",0,1)&lt;&gt;"",_xlfn.XLOOKUP($B472,Event_and_Consequence!$CL:$CL,Event_and_Consequence!AI:AI,"",0,1),""))</f>
        <v/>
      </c>
      <c r="AA472" s="179" t="str">
        <f>IF($C472="","",IF(_xlfn.XLOOKUP($B472,Event_and_Consequence!$CL:$CL,Event_and_Consequence!AJ:AJ,"",0,1)&lt;&gt;"",_xlfn.XLOOKUP($B472,Event_and_Consequence!$CL:$CL,Event_and_Consequence!AJ:AJ,"",0,1),""))</f>
        <v/>
      </c>
      <c r="AB472" s="184"/>
    </row>
    <row r="473" spans="1:28" s="176" customFormat="1" ht="12" x14ac:dyDescent="0.25">
      <c r="A473" s="188"/>
      <c r="B473" s="188">
        <v>471</v>
      </c>
      <c r="C473" s="178" t="str">
        <f>_xlfn.XLOOKUP($B473,Event_and_Consequence!$CL:$CL,Event_and_Consequence!B:B,"",0,1)</f>
        <v/>
      </c>
      <c r="D473" s="179" t="str">
        <f>IF($C473="","",_xlfn.XLOOKUP(C473,Facility_Information!B:B,Facility_Information!O:O,,0,1))</f>
        <v/>
      </c>
      <c r="E473" s="180" t="str">
        <f>IF($C473="","",_xlfn.XLOOKUP($B473,Event_and_Consequence!$CL:$CL,Event_and_Consequence!G:G,"",0,1))</f>
        <v/>
      </c>
      <c r="F473" s="181" t="str">
        <f>IF($C473="","",_xlfn.XLOOKUP($B473,Event_and_Consequence!$CL:$CL,Event_and_Consequence!H:H,"",0,1))</f>
        <v/>
      </c>
      <c r="G473" s="184"/>
      <c r="H473" s="184"/>
      <c r="I473" s="184"/>
      <c r="J473" s="179" t="str">
        <f>IF($C473="","",_xlfn.XLOOKUP($B473,Event_and_Consequence!$CL:$CL,Event_and_Consequence!I:I,"",0,1))</f>
        <v/>
      </c>
      <c r="K473" s="184"/>
      <c r="L473" s="179" t="str">
        <f>IF($C473="","",IF(_xlfn.XLOOKUP($B473,Event_and_Consequence!$CL:$CL,Event_and_Consequence!Y:Y,"",0,1)&lt;&gt;"",_xlfn.XLOOKUP($B473,Event_and_Consequence!$CL:$CL,Event_and_Consequence!Y:Y,"",0,1),""))</f>
        <v/>
      </c>
      <c r="M473" s="179" t="str">
        <f>IF($C473="","",IF(_xlfn.XLOOKUP($B473,Event_and_Consequence!$CL:$CL,Event_and_Consequence!Z:Z,"",0,1)&lt;&gt;"",_xlfn.XLOOKUP($B473,Event_and_Consequence!$CL:$CL,Event_and_Consequence!Z:Z,"",0,1),""))</f>
        <v/>
      </c>
      <c r="N473" s="179" t="str">
        <f>IF($C473="","",IF(_xlfn.XLOOKUP($B473,Event_and_Consequence!$CL:$CL,Event_and_Consequence!AA:AA,"",0,1)&lt;&gt;"",_xlfn.XLOOKUP($B473,Event_and_Consequence!$CL:$CL,Event_and_Consequence!AA:AA,"",0,1),""))</f>
        <v/>
      </c>
      <c r="O473" s="179" t="str">
        <f>IF($C473="","",IF(_xlfn.XLOOKUP($B473,Event_and_Consequence!$CL:$CL,Event_and_Consequence!AB:AB,"",0,1)&lt;&gt;"",_xlfn.XLOOKUP($B473,Event_and_Consequence!$CL:$CL,Event_and_Consequence!AB:AB,"",0,1),""))</f>
        <v/>
      </c>
      <c r="P473" s="184"/>
      <c r="Q473" s="184"/>
      <c r="R473" s="179" t="str">
        <f>IF($C473="","",IF(_xlfn.XLOOKUP($B473,Event_and_Consequence!$CL:$CL,Event_and_Consequence!AC:AC,"",0,1)&lt;&gt;"",_xlfn.XLOOKUP($B473,Event_and_Consequence!$CL:$CL,Event_and_Consequence!AC:AC,"",0,1),""))</f>
        <v/>
      </c>
      <c r="S473" s="179" t="str">
        <f>IF($C473="","",IF(_xlfn.XLOOKUP($B473,Event_and_Consequence!$CL:$CL,Event_and_Consequence!AD:AD,"",0,1)&lt;&gt;"",_xlfn.XLOOKUP($B473,Event_and_Consequence!$CL:$CL,Event_and_Consequence!AD:AD,"",0,1),""))</f>
        <v/>
      </c>
      <c r="T473" s="179" t="str">
        <f>IF($C473="","",IF(_xlfn.XLOOKUP($B473,Event_and_Consequence!$CL:$CL,Event_and_Consequence!AE:AE,"",0,1)&lt;&gt;"",_xlfn.XLOOKUP($B473,Event_and_Consequence!$CL:$CL,Event_and_Consequence!AE:AE,"",0,1),""))</f>
        <v/>
      </c>
      <c r="U473" s="179" t="str">
        <f>IF($C473="","",IF(_xlfn.XLOOKUP($B473,Event_and_Consequence!$CL:$CL,Event_and_Consequence!AF:AF,"",0,1)&lt;&gt;"",_xlfn.XLOOKUP($B473,Event_and_Consequence!$CL:$CL,Event_and_Consequence!AF:AF,"",0,1),""))</f>
        <v/>
      </c>
      <c r="V473" s="184"/>
      <c r="W473" s="184"/>
      <c r="X473" s="179" t="str">
        <f>IF($C473="","",IF(_xlfn.XLOOKUP($B473,Event_and_Consequence!$CL:$CL,Event_and_Consequence!AG:AG,"",0,1)&lt;&gt;"",_xlfn.XLOOKUP($B473,Event_and_Consequence!$CL:$CL,Event_and_Consequence!AG:AG,"",0,1),""))</f>
        <v/>
      </c>
      <c r="Y473" s="179" t="str">
        <f>IF($C473="","",IF(_xlfn.XLOOKUP($B473,Event_and_Consequence!$CL:$CL,Event_and_Consequence!AH:AH,"",0,1)&lt;&gt;"",_xlfn.XLOOKUP($B473,Event_and_Consequence!$CL:$CL,Event_and_Consequence!AH:AH,"",0,1),""))</f>
        <v/>
      </c>
      <c r="Z473" s="179" t="str">
        <f>IF($C473="","",IF(_xlfn.XLOOKUP($B473,Event_and_Consequence!$CL:$CL,Event_and_Consequence!AI:AI,"",0,1)&lt;&gt;"",_xlfn.XLOOKUP($B473,Event_and_Consequence!$CL:$CL,Event_and_Consequence!AI:AI,"",0,1),""))</f>
        <v/>
      </c>
      <c r="AA473" s="179" t="str">
        <f>IF($C473="","",IF(_xlfn.XLOOKUP($B473,Event_and_Consequence!$CL:$CL,Event_and_Consequence!AJ:AJ,"",0,1)&lt;&gt;"",_xlfn.XLOOKUP($B473,Event_and_Consequence!$CL:$CL,Event_and_Consequence!AJ:AJ,"",0,1),""))</f>
        <v/>
      </c>
      <c r="AB473" s="184"/>
    </row>
    <row r="474" spans="1:28" s="176" customFormat="1" ht="12" x14ac:dyDescent="0.25">
      <c r="A474" s="188"/>
      <c r="B474" s="188">
        <v>472</v>
      </c>
      <c r="C474" s="178" t="str">
        <f>_xlfn.XLOOKUP($B474,Event_and_Consequence!$CL:$CL,Event_and_Consequence!B:B,"",0,1)</f>
        <v/>
      </c>
      <c r="D474" s="179" t="str">
        <f>IF($C474="","",_xlfn.XLOOKUP(C474,Facility_Information!B:B,Facility_Information!O:O,,0,1))</f>
        <v/>
      </c>
      <c r="E474" s="180" t="str">
        <f>IF($C474="","",_xlfn.XLOOKUP($B474,Event_and_Consequence!$CL:$CL,Event_and_Consequence!G:G,"",0,1))</f>
        <v/>
      </c>
      <c r="F474" s="181" t="str">
        <f>IF($C474="","",_xlfn.XLOOKUP($B474,Event_and_Consequence!$CL:$CL,Event_and_Consequence!H:H,"",0,1))</f>
        <v/>
      </c>
      <c r="G474" s="184"/>
      <c r="H474" s="184"/>
      <c r="I474" s="184"/>
      <c r="J474" s="179" t="str">
        <f>IF($C474="","",_xlfn.XLOOKUP($B474,Event_and_Consequence!$CL:$CL,Event_and_Consequence!I:I,"",0,1))</f>
        <v/>
      </c>
      <c r="K474" s="184"/>
      <c r="L474" s="179" t="str">
        <f>IF($C474="","",IF(_xlfn.XLOOKUP($B474,Event_and_Consequence!$CL:$CL,Event_and_Consequence!Y:Y,"",0,1)&lt;&gt;"",_xlfn.XLOOKUP($B474,Event_and_Consequence!$CL:$CL,Event_and_Consequence!Y:Y,"",0,1),""))</f>
        <v/>
      </c>
      <c r="M474" s="179" t="str">
        <f>IF($C474="","",IF(_xlfn.XLOOKUP($B474,Event_and_Consequence!$CL:$CL,Event_and_Consequence!Z:Z,"",0,1)&lt;&gt;"",_xlfn.XLOOKUP($B474,Event_and_Consequence!$CL:$CL,Event_and_Consequence!Z:Z,"",0,1),""))</f>
        <v/>
      </c>
      <c r="N474" s="179" t="str">
        <f>IF($C474="","",IF(_xlfn.XLOOKUP($B474,Event_and_Consequence!$CL:$CL,Event_and_Consequence!AA:AA,"",0,1)&lt;&gt;"",_xlfn.XLOOKUP($B474,Event_and_Consequence!$CL:$CL,Event_and_Consequence!AA:AA,"",0,1),""))</f>
        <v/>
      </c>
      <c r="O474" s="179" t="str">
        <f>IF($C474="","",IF(_xlfn.XLOOKUP($B474,Event_and_Consequence!$CL:$CL,Event_and_Consequence!AB:AB,"",0,1)&lt;&gt;"",_xlfn.XLOOKUP($B474,Event_and_Consequence!$CL:$CL,Event_and_Consequence!AB:AB,"",0,1),""))</f>
        <v/>
      </c>
      <c r="P474" s="184"/>
      <c r="Q474" s="184"/>
      <c r="R474" s="179" t="str">
        <f>IF($C474="","",IF(_xlfn.XLOOKUP($B474,Event_and_Consequence!$CL:$CL,Event_and_Consequence!AC:AC,"",0,1)&lt;&gt;"",_xlfn.XLOOKUP($B474,Event_and_Consequence!$CL:$CL,Event_and_Consequence!AC:AC,"",0,1),""))</f>
        <v/>
      </c>
      <c r="S474" s="179" t="str">
        <f>IF($C474="","",IF(_xlfn.XLOOKUP($B474,Event_and_Consequence!$CL:$CL,Event_and_Consequence!AD:AD,"",0,1)&lt;&gt;"",_xlfn.XLOOKUP($B474,Event_and_Consequence!$CL:$CL,Event_and_Consequence!AD:AD,"",0,1),""))</f>
        <v/>
      </c>
      <c r="T474" s="179" t="str">
        <f>IF($C474="","",IF(_xlfn.XLOOKUP($B474,Event_and_Consequence!$CL:$CL,Event_and_Consequence!AE:AE,"",0,1)&lt;&gt;"",_xlfn.XLOOKUP($B474,Event_and_Consequence!$CL:$CL,Event_and_Consequence!AE:AE,"",0,1),""))</f>
        <v/>
      </c>
      <c r="U474" s="179" t="str">
        <f>IF($C474="","",IF(_xlfn.XLOOKUP($B474,Event_and_Consequence!$CL:$CL,Event_and_Consequence!AF:AF,"",0,1)&lt;&gt;"",_xlfn.XLOOKUP($B474,Event_and_Consequence!$CL:$CL,Event_and_Consequence!AF:AF,"",0,1),""))</f>
        <v/>
      </c>
      <c r="V474" s="184"/>
      <c r="W474" s="184"/>
      <c r="X474" s="179" t="str">
        <f>IF($C474="","",IF(_xlfn.XLOOKUP($B474,Event_and_Consequence!$CL:$CL,Event_and_Consequence!AG:AG,"",0,1)&lt;&gt;"",_xlfn.XLOOKUP($B474,Event_and_Consequence!$CL:$CL,Event_and_Consequence!AG:AG,"",0,1),""))</f>
        <v/>
      </c>
      <c r="Y474" s="179" t="str">
        <f>IF($C474="","",IF(_xlfn.XLOOKUP($B474,Event_and_Consequence!$CL:$CL,Event_and_Consequence!AH:AH,"",0,1)&lt;&gt;"",_xlfn.XLOOKUP($B474,Event_and_Consequence!$CL:$CL,Event_and_Consequence!AH:AH,"",0,1),""))</f>
        <v/>
      </c>
      <c r="Z474" s="179" t="str">
        <f>IF($C474="","",IF(_xlfn.XLOOKUP($B474,Event_and_Consequence!$CL:$CL,Event_and_Consequence!AI:AI,"",0,1)&lt;&gt;"",_xlfn.XLOOKUP($B474,Event_and_Consequence!$CL:$CL,Event_and_Consequence!AI:AI,"",0,1),""))</f>
        <v/>
      </c>
      <c r="AA474" s="179" t="str">
        <f>IF($C474="","",IF(_xlfn.XLOOKUP($B474,Event_and_Consequence!$CL:$CL,Event_and_Consequence!AJ:AJ,"",0,1)&lt;&gt;"",_xlfn.XLOOKUP($B474,Event_and_Consequence!$CL:$CL,Event_and_Consequence!AJ:AJ,"",0,1),""))</f>
        <v/>
      </c>
      <c r="AB474" s="184"/>
    </row>
    <row r="475" spans="1:28" s="176" customFormat="1" ht="12" x14ac:dyDescent="0.25">
      <c r="A475" s="188"/>
      <c r="B475" s="188">
        <v>473</v>
      </c>
      <c r="C475" s="178" t="str">
        <f>_xlfn.XLOOKUP($B475,Event_and_Consequence!$CL:$CL,Event_and_Consequence!B:B,"",0,1)</f>
        <v/>
      </c>
      <c r="D475" s="179" t="str">
        <f>IF($C475="","",_xlfn.XLOOKUP(C475,Facility_Information!B:B,Facility_Information!O:O,,0,1))</f>
        <v/>
      </c>
      <c r="E475" s="180" t="str">
        <f>IF($C475="","",_xlfn.XLOOKUP($B475,Event_and_Consequence!$CL:$CL,Event_and_Consequence!G:G,"",0,1))</f>
        <v/>
      </c>
      <c r="F475" s="181" t="str">
        <f>IF($C475="","",_xlfn.XLOOKUP($B475,Event_and_Consequence!$CL:$CL,Event_and_Consequence!H:H,"",0,1))</f>
        <v/>
      </c>
      <c r="G475" s="184"/>
      <c r="H475" s="184"/>
      <c r="I475" s="184"/>
      <c r="J475" s="179" t="str">
        <f>IF($C475="","",_xlfn.XLOOKUP($B475,Event_and_Consequence!$CL:$CL,Event_and_Consequence!I:I,"",0,1))</f>
        <v/>
      </c>
      <c r="K475" s="184"/>
      <c r="L475" s="179" t="str">
        <f>IF($C475="","",IF(_xlfn.XLOOKUP($B475,Event_and_Consequence!$CL:$CL,Event_and_Consequence!Y:Y,"",0,1)&lt;&gt;"",_xlfn.XLOOKUP($B475,Event_and_Consequence!$CL:$CL,Event_and_Consequence!Y:Y,"",0,1),""))</f>
        <v/>
      </c>
      <c r="M475" s="179" t="str">
        <f>IF($C475="","",IF(_xlfn.XLOOKUP($B475,Event_and_Consequence!$CL:$CL,Event_and_Consequence!Z:Z,"",0,1)&lt;&gt;"",_xlfn.XLOOKUP($B475,Event_and_Consequence!$CL:$CL,Event_and_Consequence!Z:Z,"",0,1),""))</f>
        <v/>
      </c>
      <c r="N475" s="179" t="str">
        <f>IF($C475="","",IF(_xlfn.XLOOKUP($B475,Event_and_Consequence!$CL:$CL,Event_and_Consequence!AA:AA,"",0,1)&lt;&gt;"",_xlfn.XLOOKUP($B475,Event_and_Consequence!$CL:$CL,Event_and_Consequence!AA:AA,"",0,1),""))</f>
        <v/>
      </c>
      <c r="O475" s="179" t="str">
        <f>IF($C475="","",IF(_xlfn.XLOOKUP($B475,Event_and_Consequence!$CL:$CL,Event_and_Consequence!AB:AB,"",0,1)&lt;&gt;"",_xlfn.XLOOKUP($B475,Event_and_Consequence!$CL:$CL,Event_and_Consequence!AB:AB,"",0,1),""))</f>
        <v/>
      </c>
      <c r="P475" s="184"/>
      <c r="Q475" s="184"/>
      <c r="R475" s="179" t="str">
        <f>IF($C475="","",IF(_xlfn.XLOOKUP($B475,Event_and_Consequence!$CL:$CL,Event_and_Consequence!AC:AC,"",0,1)&lt;&gt;"",_xlfn.XLOOKUP($B475,Event_and_Consequence!$CL:$CL,Event_and_Consequence!AC:AC,"",0,1),""))</f>
        <v/>
      </c>
      <c r="S475" s="179" t="str">
        <f>IF($C475="","",IF(_xlfn.XLOOKUP($B475,Event_and_Consequence!$CL:$CL,Event_and_Consequence!AD:AD,"",0,1)&lt;&gt;"",_xlfn.XLOOKUP($B475,Event_and_Consequence!$CL:$CL,Event_and_Consequence!AD:AD,"",0,1),""))</f>
        <v/>
      </c>
      <c r="T475" s="179" t="str">
        <f>IF($C475="","",IF(_xlfn.XLOOKUP($B475,Event_and_Consequence!$CL:$CL,Event_and_Consequence!AE:AE,"",0,1)&lt;&gt;"",_xlfn.XLOOKUP($B475,Event_and_Consequence!$CL:$CL,Event_and_Consequence!AE:AE,"",0,1),""))</f>
        <v/>
      </c>
      <c r="U475" s="179" t="str">
        <f>IF($C475="","",IF(_xlfn.XLOOKUP($B475,Event_and_Consequence!$CL:$CL,Event_and_Consequence!AF:AF,"",0,1)&lt;&gt;"",_xlfn.XLOOKUP($B475,Event_and_Consequence!$CL:$CL,Event_and_Consequence!AF:AF,"",0,1),""))</f>
        <v/>
      </c>
      <c r="V475" s="184"/>
      <c r="W475" s="184"/>
      <c r="X475" s="179" t="str">
        <f>IF($C475="","",IF(_xlfn.XLOOKUP($B475,Event_and_Consequence!$CL:$CL,Event_and_Consequence!AG:AG,"",0,1)&lt;&gt;"",_xlfn.XLOOKUP($B475,Event_and_Consequence!$CL:$CL,Event_and_Consequence!AG:AG,"",0,1),""))</f>
        <v/>
      </c>
      <c r="Y475" s="179" t="str">
        <f>IF($C475="","",IF(_xlfn.XLOOKUP($B475,Event_and_Consequence!$CL:$CL,Event_and_Consequence!AH:AH,"",0,1)&lt;&gt;"",_xlfn.XLOOKUP($B475,Event_and_Consequence!$CL:$CL,Event_and_Consequence!AH:AH,"",0,1),""))</f>
        <v/>
      </c>
      <c r="Z475" s="179" t="str">
        <f>IF($C475="","",IF(_xlfn.XLOOKUP($B475,Event_and_Consequence!$CL:$CL,Event_and_Consequence!AI:AI,"",0,1)&lt;&gt;"",_xlfn.XLOOKUP($B475,Event_and_Consequence!$CL:$CL,Event_and_Consequence!AI:AI,"",0,1),""))</f>
        <v/>
      </c>
      <c r="AA475" s="179" t="str">
        <f>IF($C475="","",IF(_xlfn.XLOOKUP($B475,Event_and_Consequence!$CL:$CL,Event_and_Consequence!AJ:AJ,"",0,1)&lt;&gt;"",_xlfn.XLOOKUP($B475,Event_and_Consequence!$CL:$CL,Event_and_Consequence!AJ:AJ,"",0,1),""))</f>
        <v/>
      </c>
      <c r="AB475" s="184"/>
    </row>
    <row r="476" spans="1:28" s="176" customFormat="1" ht="12" x14ac:dyDescent="0.25">
      <c r="A476" s="188"/>
      <c r="B476" s="188">
        <v>474</v>
      </c>
      <c r="C476" s="178" t="str">
        <f>_xlfn.XLOOKUP($B476,Event_and_Consequence!$CL:$CL,Event_and_Consequence!B:B,"",0,1)</f>
        <v/>
      </c>
      <c r="D476" s="179" t="str">
        <f>IF($C476="","",_xlfn.XLOOKUP(C476,Facility_Information!B:B,Facility_Information!O:O,,0,1))</f>
        <v/>
      </c>
      <c r="E476" s="180" t="str">
        <f>IF($C476="","",_xlfn.XLOOKUP($B476,Event_and_Consequence!$CL:$CL,Event_and_Consequence!G:G,"",0,1))</f>
        <v/>
      </c>
      <c r="F476" s="181" t="str">
        <f>IF($C476="","",_xlfn.XLOOKUP($B476,Event_and_Consequence!$CL:$CL,Event_and_Consequence!H:H,"",0,1))</f>
        <v/>
      </c>
      <c r="G476" s="184"/>
      <c r="H476" s="184"/>
      <c r="I476" s="184"/>
      <c r="J476" s="179" t="str">
        <f>IF($C476="","",_xlfn.XLOOKUP($B476,Event_and_Consequence!$CL:$CL,Event_and_Consequence!I:I,"",0,1))</f>
        <v/>
      </c>
      <c r="K476" s="184"/>
      <c r="L476" s="179" t="str">
        <f>IF($C476="","",IF(_xlfn.XLOOKUP($B476,Event_and_Consequence!$CL:$CL,Event_and_Consequence!Y:Y,"",0,1)&lt;&gt;"",_xlfn.XLOOKUP($B476,Event_and_Consequence!$CL:$CL,Event_and_Consequence!Y:Y,"",0,1),""))</f>
        <v/>
      </c>
      <c r="M476" s="179" t="str">
        <f>IF($C476="","",IF(_xlfn.XLOOKUP($B476,Event_and_Consequence!$CL:$CL,Event_and_Consequence!Z:Z,"",0,1)&lt;&gt;"",_xlfn.XLOOKUP($B476,Event_and_Consequence!$CL:$CL,Event_and_Consequence!Z:Z,"",0,1),""))</f>
        <v/>
      </c>
      <c r="N476" s="179" t="str">
        <f>IF($C476="","",IF(_xlfn.XLOOKUP($B476,Event_and_Consequence!$CL:$CL,Event_and_Consequence!AA:AA,"",0,1)&lt;&gt;"",_xlfn.XLOOKUP($B476,Event_and_Consequence!$CL:$CL,Event_and_Consequence!AA:AA,"",0,1),""))</f>
        <v/>
      </c>
      <c r="O476" s="179" t="str">
        <f>IF($C476="","",IF(_xlfn.XLOOKUP($B476,Event_and_Consequence!$CL:$CL,Event_and_Consequence!AB:AB,"",0,1)&lt;&gt;"",_xlfn.XLOOKUP($B476,Event_and_Consequence!$CL:$CL,Event_and_Consequence!AB:AB,"",0,1),""))</f>
        <v/>
      </c>
      <c r="P476" s="184"/>
      <c r="Q476" s="184"/>
      <c r="R476" s="179" t="str">
        <f>IF($C476="","",IF(_xlfn.XLOOKUP($B476,Event_and_Consequence!$CL:$CL,Event_and_Consequence!AC:AC,"",0,1)&lt;&gt;"",_xlfn.XLOOKUP($B476,Event_and_Consequence!$CL:$CL,Event_and_Consequence!AC:AC,"",0,1),""))</f>
        <v/>
      </c>
      <c r="S476" s="179" t="str">
        <f>IF($C476="","",IF(_xlfn.XLOOKUP($B476,Event_and_Consequence!$CL:$CL,Event_and_Consequence!AD:AD,"",0,1)&lt;&gt;"",_xlfn.XLOOKUP($B476,Event_and_Consequence!$CL:$CL,Event_and_Consequence!AD:AD,"",0,1),""))</f>
        <v/>
      </c>
      <c r="T476" s="179" t="str">
        <f>IF($C476="","",IF(_xlfn.XLOOKUP($B476,Event_and_Consequence!$CL:$CL,Event_and_Consequence!AE:AE,"",0,1)&lt;&gt;"",_xlfn.XLOOKUP($B476,Event_and_Consequence!$CL:$CL,Event_and_Consequence!AE:AE,"",0,1),""))</f>
        <v/>
      </c>
      <c r="U476" s="179" t="str">
        <f>IF($C476="","",IF(_xlfn.XLOOKUP($B476,Event_and_Consequence!$CL:$CL,Event_and_Consequence!AF:AF,"",0,1)&lt;&gt;"",_xlfn.XLOOKUP($B476,Event_and_Consequence!$CL:$CL,Event_and_Consequence!AF:AF,"",0,1),""))</f>
        <v/>
      </c>
      <c r="V476" s="184"/>
      <c r="W476" s="184"/>
      <c r="X476" s="179" t="str">
        <f>IF($C476="","",IF(_xlfn.XLOOKUP($B476,Event_and_Consequence!$CL:$CL,Event_and_Consequence!AG:AG,"",0,1)&lt;&gt;"",_xlfn.XLOOKUP($B476,Event_and_Consequence!$CL:$CL,Event_and_Consequence!AG:AG,"",0,1),""))</f>
        <v/>
      </c>
      <c r="Y476" s="179" t="str">
        <f>IF($C476="","",IF(_xlfn.XLOOKUP($B476,Event_and_Consequence!$CL:$CL,Event_and_Consequence!AH:AH,"",0,1)&lt;&gt;"",_xlfn.XLOOKUP($B476,Event_and_Consequence!$CL:$CL,Event_and_Consequence!AH:AH,"",0,1),""))</f>
        <v/>
      </c>
      <c r="Z476" s="179" t="str">
        <f>IF($C476="","",IF(_xlfn.XLOOKUP($B476,Event_and_Consequence!$CL:$CL,Event_and_Consequence!AI:AI,"",0,1)&lt;&gt;"",_xlfn.XLOOKUP($B476,Event_and_Consequence!$CL:$CL,Event_and_Consequence!AI:AI,"",0,1),""))</f>
        <v/>
      </c>
      <c r="AA476" s="179" t="str">
        <f>IF($C476="","",IF(_xlfn.XLOOKUP($B476,Event_and_Consequence!$CL:$CL,Event_and_Consequence!AJ:AJ,"",0,1)&lt;&gt;"",_xlfn.XLOOKUP($B476,Event_and_Consequence!$CL:$CL,Event_and_Consequence!AJ:AJ,"",0,1),""))</f>
        <v/>
      </c>
      <c r="AB476" s="184"/>
    </row>
    <row r="477" spans="1:28" s="176" customFormat="1" ht="12" x14ac:dyDescent="0.25">
      <c r="A477" s="188"/>
      <c r="B477" s="188">
        <v>475</v>
      </c>
      <c r="C477" s="178" t="str">
        <f>_xlfn.XLOOKUP($B477,Event_and_Consequence!$CL:$CL,Event_and_Consequence!B:B,"",0,1)</f>
        <v/>
      </c>
      <c r="D477" s="179" t="str">
        <f>IF($C477="","",_xlfn.XLOOKUP(C477,Facility_Information!B:B,Facility_Information!O:O,,0,1))</f>
        <v/>
      </c>
      <c r="E477" s="180" t="str">
        <f>IF($C477="","",_xlfn.XLOOKUP($B477,Event_and_Consequence!$CL:$CL,Event_and_Consequence!G:G,"",0,1))</f>
        <v/>
      </c>
      <c r="F477" s="181" t="str">
        <f>IF($C477="","",_xlfn.XLOOKUP($B477,Event_and_Consequence!$CL:$CL,Event_and_Consequence!H:H,"",0,1))</f>
        <v/>
      </c>
      <c r="G477" s="184"/>
      <c r="H477" s="184"/>
      <c r="I477" s="184"/>
      <c r="J477" s="179" t="str">
        <f>IF($C477="","",_xlfn.XLOOKUP($B477,Event_and_Consequence!$CL:$CL,Event_and_Consequence!I:I,"",0,1))</f>
        <v/>
      </c>
      <c r="K477" s="184"/>
      <c r="L477" s="179" t="str">
        <f>IF($C477="","",IF(_xlfn.XLOOKUP($B477,Event_and_Consequence!$CL:$CL,Event_and_Consequence!Y:Y,"",0,1)&lt;&gt;"",_xlfn.XLOOKUP($B477,Event_and_Consequence!$CL:$CL,Event_and_Consequence!Y:Y,"",0,1),""))</f>
        <v/>
      </c>
      <c r="M477" s="179" t="str">
        <f>IF($C477="","",IF(_xlfn.XLOOKUP($B477,Event_and_Consequence!$CL:$CL,Event_and_Consequence!Z:Z,"",0,1)&lt;&gt;"",_xlfn.XLOOKUP($B477,Event_and_Consequence!$CL:$CL,Event_and_Consequence!Z:Z,"",0,1),""))</f>
        <v/>
      </c>
      <c r="N477" s="179" t="str">
        <f>IF($C477="","",IF(_xlfn.XLOOKUP($B477,Event_and_Consequence!$CL:$CL,Event_and_Consequence!AA:AA,"",0,1)&lt;&gt;"",_xlfn.XLOOKUP($B477,Event_and_Consequence!$CL:$CL,Event_and_Consequence!AA:AA,"",0,1),""))</f>
        <v/>
      </c>
      <c r="O477" s="179" t="str">
        <f>IF($C477="","",IF(_xlfn.XLOOKUP($B477,Event_and_Consequence!$CL:$CL,Event_and_Consequence!AB:AB,"",0,1)&lt;&gt;"",_xlfn.XLOOKUP($B477,Event_and_Consequence!$CL:$CL,Event_and_Consequence!AB:AB,"",0,1),""))</f>
        <v/>
      </c>
      <c r="P477" s="184"/>
      <c r="Q477" s="184"/>
      <c r="R477" s="179" t="str">
        <f>IF($C477="","",IF(_xlfn.XLOOKUP($B477,Event_and_Consequence!$CL:$CL,Event_and_Consequence!AC:AC,"",0,1)&lt;&gt;"",_xlfn.XLOOKUP($B477,Event_and_Consequence!$CL:$CL,Event_and_Consequence!AC:AC,"",0,1),""))</f>
        <v/>
      </c>
      <c r="S477" s="179" t="str">
        <f>IF($C477="","",IF(_xlfn.XLOOKUP($B477,Event_and_Consequence!$CL:$CL,Event_and_Consequence!AD:AD,"",0,1)&lt;&gt;"",_xlfn.XLOOKUP($B477,Event_and_Consequence!$CL:$CL,Event_and_Consequence!AD:AD,"",0,1),""))</f>
        <v/>
      </c>
      <c r="T477" s="179" t="str">
        <f>IF($C477="","",IF(_xlfn.XLOOKUP($B477,Event_and_Consequence!$CL:$CL,Event_and_Consequence!AE:AE,"",0,1)&lt;&gt;"",_xlfn.XLOOKUP($B477,Event_and_Consequence!$CL:$CL,Event_and_Consequence!AE:AE,"",0,1),""))</f>
        <v/>
      </c>
      <c r="U477" s="179" t="str">
        <f>IF($C477="","",IF(_xlfn.XLOOKUP($B477,Event_and_Consequence!$CL:$CL,Event_and_Consequence!AF:AF,"",0,1)&lt;&gt;"",_xlfn.XLOOKUP($B477,Event_and_Consequence!$CL:$CL,Event_and_Consequence!AF:AF,"",0,1),""))</f>
        <v/>
      </c>
      <c r="V477" s="184"/>
      <c r="W477" s="184"/>
      <c r="X477" s="179" t="str">
        <f>IF($C477="","",IF(_xlfn.XLOOKUP($B477,Event_and_Consequence!$CL:$CL,Event_and_Consequence!AG:AG,"",0,1)&lt;&gt;"",_xlfn.XLOOKUP($B477,Event_and_Consequence!$CL:$CL,Event_and_Consequence!AG:AG,"",0,1),""))</f>
        <v/>
      </c>
      <c r="Y477" s="179" t="str">
        <f>IF($C477="","",IF(_xlfn.XLOOKUP($B477,Event_and_Consequence!$CL:$CL,Event_and_Consequence!AH:AH,"",0,1)&lt;&gt;"",_xlfn.XLOOKUP($B477,Event_and_Consequence!$CL:$CL,Event_and_Consequence!AH:AH,"",0,1),""))</f>
        <v/>
      </c>
      <c r="Z477" s="179" t="str">
        <f>IF($C477="","",IF(_xlfn.XLOOKUP($B477,Event_and_Consequence!$CL:$CL,Event_and_Consequence!AI:AI,"",0,1)&lt;&gt;"",_xlfn.XLOOKUP($B477,Event_and_Consequence!$CL:$CL,Event_and_Consequence!AI:AI,"",0,1),""))</f>
        <v/>
      </c>
      <c r="AA477" s="179" t="str">
        <f>IF($C477="","",IF(_xlfn.XLOOKUP($B477,Event_and_Consequence!$CL:$CL,Event_and_Consequence!AJ:AJ,"",0,1)&lt;&gt;"",_xlfn.XLOOKUP($B477,Event_and_Consequence!$CL:$CL,Event_and_Consequence!AJ:AJ,"",0,1),""))</f>
        <v/>
      </c>
      <c r="AB477" s="184"/>
    </row>
    <row r="478" spans="1:28" s="176" customFormat="1" ht="12" x14ac:dyDescent="0.25">
      <c r="A478" s="188"/>
      <c r="B478" s="188">
        <v>476</v>
      </c>
      <c r="C478" s="178" t="str">
        <f>_xlfn.XLOOKUP($B478,Event_and_Consequence!$CL:$CL,Event_and_Consequence!B:B,"",0,1)</f>
        <v/>
      </c>
      <c r="D478" s="179" t="str">
        <f>IF($C478="","",_xlfn.XLOOKUP(C478,Facility_Information!B:B,Facility_Information!O:O,,0,1))</f>
        <v/>
      </c>
      <c r="E478" s="180" t="str">
        <f>IF($C478="","",_xlfn.XLOOKUP($B478,Event_and_Consequence!$CL:$CL,Event_and_Consequence!G:G,"",0,1))</f>
        <v/>
      </c>
      <c r="F478" s="181" t="str">
        <f>IF($C478="","",_xlfn.XLOOKUP($B478,Event_and_Consequence!$CL:$CL,Event_and_Consequence!H:H,"",0,1))</f>
        <v/>
      </c>
      <c r="G478" s="184"/>
      <c r="H478" s="184"/>
      <c r="I478" s="184"/>
      <c r="J478" s="179" t="str">
        <f>IF($C478="","",_xlfn.XLOOKUP($B478,Event_and_Consequence!$CL:$CL,Event_and_Consequence!I:I,"",0,1))</f>
        <v/>
      </c>
      <c r="K478" s="184"/>
      <c r="L478" s="179" t="str">
        <f>IF($C478="","",IF(_xlfn.XLOOKUP($B478,Event_and_Consequence!$CL:$CL,Event_and_Consequence!Y:Y,"",0,1)&lt;&gt;"",_xlfn.XLOOKUP($B478,Event_and_Consequence!$CL:$CL,Event_and_Consequence!Y:Y,"",0,1),""))</f>
        <v/>
      </c>
      <c r="M478" s="179" t="str">
        <f>IF($C478="","",IF(_xlfn.XLOOKUP($B478,Event_and_Consequence!$CL:$CL,Event_and_Consequence!Z:Z,"",0,1)&lt;&gt;"",_xlfn.XLOOKUP($B478,Event_and_Consequence!$CL:$CL,Event_and_Consequence!Z:Z,"",0,1),""))</f>
        <v/>
      </c>
      <c r="N478" s="179" t="str">
        <f>IF($C478="","",IF(_xlfn.XLOOKUP($B478,Event_and_Consequence!$CL:$CL,Event_and_Consequence!AA:AA,"",0,1)&lt;&gt;"",_xlfn.XLOOKUP($B478,Event_and_Consequence!$CL:$CL,Event_and_Consequence!AA:AA,"",0,1),""))</f>
        <v/>
      </c>
      <c r="O478" s="179" t="str">
        <f>IF($C478="","",IF(_xlfn.XLOOKUP($B478,Event_and_Consequence!$CL:$CL,Event_and_Consequence!AB:AB,"",0,1)&lt;&gt;"",_xlfn.XLOOKUP($B478,Event_and_Consequence!$CL:$CL,Event_and_Consequence!AB:AB,"",0,1),""))</f>
        <v/>
      </c>
      <c r="P478" s="184"/>
      <c r="Q478" s="184"/>
      <c r="R478" s="179" t="str">
        <f>IF($C478="","",IF(_xlfn.XLOOKUP($B478,Event_and_Consequence!$CL:$CL,Event_and_Consequence!AC:AC,"",0,1)&lt;&gt;"",_xlfn.XLOOKUP($B478,Event_and_Consequence!$CL:$CL,Event_and_Consequence!AC:AC,"",0,1),""))</f>
        <v/>
      </c>
      <c r="S478" s="179" t="str">
        <f>IF($C478="","",IF(_xlfn.XLOOKUP($B478,Event_and_Consequence!$CL:$CL,Event_and_Consequence!AD:AD,"",0,1)&lt;&gt;"",_xlfn.XLOOKUP($B478,Event_and_Consequence!$CL:$CL,Event_and_Consequence!AD:AD,"",0,1),""))</f>
        <v/>
      </c>
      <c r="T478" s="179" t="str">
        <f>IF($C478="","",IF(_xlfn.XLOOKUP($B478,Event_and_Consequence!$CL:$CL,Event_and_Consequence!AE:AE,"",0,1)&lt;&gt;"",_xlfn.XLOOKUP($B478,Event_and_Consequence!$CL:$CL,Event_and_Consequence!AE:AE,"",0,1),""))</f>
        <v/>
      </c>
      <c r="U478" s="179" t="str">
        <f>IF($C478="","",IF(_xlfn.XLOOKUP($B478,Event_and_Consequence!$CL:$CL,Event_and_Consequence!AF:AF,"",0,1)&lt;&gt;"",_xlfn.XLOOKUP($B478,Event_and_Consequence!$CL:$CL,Event_and_Consequence!AF:AF,"",0,1),""))</f>
        <v/>
      </c>
      <c r="V478" s="184"/>
      <c r="W478" s="184"/>
      <c r="X478" s="179" t="str">
        <f>IF($C478="","",IF(_xlfn.XLOOKUP($B478,Event_and_Consequence!$CL:$CL,Event_and_Consequence!AG:AG,"",0,1)&lt;&gt;"",_xlfn.XLOOKUP($B478,Event_and_Consequence!$CL:$CL,Event_and_Consequence!AG:AG,"",0,1),""))</f>
        <v/>
      </c>
      <c r="Y478" s="179" t="str">
        <f>IF($C478="","",IF(_xlfn.XLOOKUP($B478,Event_and_Consequence!$CL:$CL,Event_and_Consequence!AH:AH,"",0,1)&lt;&gt;"",_xlfn.XLOOKUP($B478,Event_and_Consequence!$CL:$CL,Event_and_Consequence!AH:AH,"",0,1),""))</f>
        <v/>
      </c>
      <c r="Z478" s="179" t="str">
        <f>IF($C478="","",IF(_xlfn.XLOOKUP($B478,Event_and_Consequence!$CL:$CL,Event_and_Consequence!AI:AI,"",0,1)&lt;&gt;"",_xlfn.XLOOKUP($B478,Event_and_Consequence!$CL:$CL,Event_and_Consequence!AI:AI,"",0,1),""))</f>
        <v/>
      </c>
      <c r="AA478" s="179" t="str">
        <f>IF($C478="","",IF(_xlfn.XLOOKUP($B478,Event_and_Consequence!$CL:$CL,Event_and_Consequence!AJ:AJ,"",0,1)&lt;&gt;"",_xlfn.XLOOKUP($B478,Event_and_Consequence!$CL:$CL,Event_and_Consequence!AJ:AJ,"",0,1),""))</f>
        <v/>
      </c>
      <c r="AB478" s="184"/>
    </row>
    <row r="479" spans="1:28" s="176" customFormat="1" ht="12" x14ac:dyDescent="0.25">
      <c r="A479" s="188"/>
      <c r="B479" s="188">
        <v>477</v>
      </c>
      <c r="C479" s="178" t="str">
        <f>_xlfn.XLOOKUP($B479,Event_and_Consequence!$CL:$CL,Event_and_Consequence!B:B,"",0,1)</f>
        <v/>
      </c>
      <c r="D479" s="179" t="str">
        <f>IF($C479="","",_xlfn.XLOOKUP(C479,Facility_Information!B:B,Facility_Information!O:O,,0,1))</f>
        <v/>
      </c>
      <c r="E479" s="180" t="str">
        <f>IF($C479="","",_xlfn.XLOOKUP($B479,Event_and_Consequence!$CL:$CL,Event_and_Consequence!G:G,"",0,1))</f>
        <v/>
      </c>
      <c r="F479" s="181" t="str">
        <f>IF($C479="","",_xlfn.XLOOKUP($B479,Event_and_Consequence!$CL:$CL,Event_and_Consequence!H:H,"",0,1))</f>
        <v/>
      </c>
      <c r="G479" s="184"/>
      <c r="H479" s="184"/>
      <c r="I479" s="184"/>
      <c r="J479" s="179" t="str">
        <f>IF($C479="","",_xlfn.XLOOKUP($B479,Event_and_Consequence!$CL:$CL,Event_and_Consequence!I:I,"",0,1))</f>
        <v/>
      </c>
      <c r="K479" s="184"/>
      <c r="L479" s="179" t="str">
        <f>IF($C479="","",IF(_xlfn.XLOOKUP($B479,Event_and_Consequence!$CL:$CL,Event_and_Consequence!Y:Y,"",0,1)&lt;&gt;"",_xlfn.XLOOKUP($B479,Event_and_Consequence!$CL:$CL,Event_and_Consequence!Y:Y,"",0,1),""))</f>
        <v/>
      </c>
      <c r="M479" s="179" t="str">
        <f>IF($C479="","",IF(_xlfn.XLOOKUP($B479,Event_and_Consequence!$CL:$CL,Event_and_Consequence!Z:Z,"",0,1)&lt;&gt;"",_xlfn.XLOOKUP($B479,Event_and_Consequence!$CL:$CL,Event_and_Consequence!Z:Z,"",0,1),""))</f>
        <v/>
      </c>
      <c r="N479" s="179" t="str">
        <f>IF($C479="","",IF(_xlfn.XLOOKUP($B479,Event_and_Consequence!$CL:$CL,Event_and_Consequence!AA:AA,"",0,1)&lt;&gt;"",_xlfn.XLOOKUP($B479,Event_and_Consequence!$CL:$CL,Event_and_Consequence!AA:AA,"",0,1),""))</f>
        <v/>
      </c>
      <c r="O479" s="179" t="str">
        <f>IF($C479="","",IF(_xlfn.XLOOKUP($B479,Event_and_Consequence!$CL:$CL,Event_and_Consequence!AB:AB,"",0,1)&lt;&gt;"",_xlfn.XLOOKUP($B479,Event_and_Consequence!$CL:$CL,Event_and_Consequence!AB:AB,"",0,1),""))</f>
        <v/>
      </c>
      <c r="P479" s="184"/>
      <c r="Q479" s="184"/>
      <c r="R479" s="179" t="str">
        <f>IF($C479="","",IF(_xlfn.XLOOKUP($B479,Event_and_Consequence!$CL:$CL,Event_and_Consequence!AC:AC,"",0,1)&lt;&gt;"",_xlfn.XLOOKUP($B479,Event_and_Consequence!$CL:$CL,Event_and_Consequence!AC:AC,"",0,1),""))</f>
        <v/>
      </c>
      <c r="S479" s="179" t="str">
        <f>IF($C479="","",IF(_xlfn.XLOOKUP($B479,Event_and_Consequence!$CL:$CL,Event_and_Consequence!AD:AD,"",0,1)&lt;&gt;"",_xlfn.XLOOKUP($B479,Event_and_Consequence!$CL:$CL,Event_and_Consequence!AD:AD,"",0,1),""))</f>
        <v/>
      </c>
      <c r="T479" s="179" t="str">
        <f>IF($C479="","",IF(_xlfn.XLOOKUP($B479,Event_and_Consequence!$CL:$CL,Event_and_Consequence!AE:AE,"",0,1)&lt;&gt;"",_xlfn.XLOOKUP($B479,Event_and_Consequence!$CL:$CL,Event_and_Consequence!AE:AE,"",0,1),""))</f>
        <v/>
      </c>
      <c r="U479" s="179" t="str">
        <f>IF($C479="","",IF(_xlfn.XLOOKUP($B479,Event_and_Consequence!$CL:$CL,Event_and_Consequence!AF:AF,"",0,1)&lt;&gt;"",_xlfn.XLOOKUP($B479,Event_and_Consequence!$CL:$CL,Event_and_Consequence!AF:AF,"",0,1),""))</f>
        <v/>
      </c>
      <c r="V479" s="184"/>
      <c r="W479" s="184"/>
      <c r="X479" s="179" t="str">
        <f>IF($C479="","",IF(_xlfn.XLOOKUP($B479,Event_and_Consequence!$CL:$CL,Event_and_Consequence!AG:AG,"",0,1)&lt;&gt;"",_xlfn.XLOOKUP($B479,Event_and_Consequence!$CL:$CL,Event_and_Consequence!AG:AG,"",0,1),""))</f>
        <v/>
      </c>
      <c r="Y479" s="179" t="str">
        <f>IF($C479="","",IF(_xlfn.XLOOKUP($B479,Event_and_Consequence!$CL:$CL,Event_and_Consequence!AH:AH,"",0,1)&lt;&gt;"",_xlfn.XLOOKUP($B479,Event_and_Consequence!$CL:$CL,Event_and_Consequence!AH:AH,"",0,1),""))</f>
        <v/>
      </c>
      <c r="Z479" s="179" t="str">
        <f>IF($C479="","",IF(_xlfn.XLOOKUP($B479,Event_and_Consequence!$CL:$CL,Event_and_Consequence!AI:AI,"",0,1)&lt;&gt;"",_xlfn.XLOOKUP($B479,Event_and_Consequence!$CL:$CL,Event_and_Consequence!AI:AI,"",0,1),""))</f>
        <v/>
      </c>
      <c r="AA479" s="179" t="str">
        <f>IF($C479="","",IF(_xlfn.XLOOKUP($B479,Event_and_Consequence!$CL:$CL,Event_and_Consequence!AJ:AJ,"",0,1)&lt;&gt;"",_xlfn.XLOOKUP($B479,Event_and_Consequence!$CL:$CL,Event_and_Consequence!AJ:AJ,"",0,1),""))</f>
        <v/>
      </c>
      <c r="AB479" s="184"/>
    </row>
    <row r="480" spans="1:28" s="176" customFormat="1" ht="12" x14ac:dyDescent="0.25">
      <c r="A480" s="188"/>
      <c r="B480" s="188">
        <v>478</v>
      </c>
      <c r="C480" s="178" t="str">
        <f>_xlfn.XLOOKUP($B480,Event_and_Consequence!$CL:$CL,Event_and_Consequence!B:B,"",0,1)</f>
        <v/>
      </c>
      <c r="D480" s="179" t="str">
        <f>IF($C480="","",_xlfn.XLOOKUP(C480,Facility_Information!B:B,Facility_Information!O:O,,0,1))</f>
        <v/>
      </c>
      <c r="E480" s="180" t="str">
        <f>IF($C480="","",_xlfn.XLOOKUP($B480,Event_and_Consequence!$CL:$CL,Event_and_Consequence!G:G,"",0,1))</f>
        <v/>
      </c>
      <c r="F480" s="181" t="str">
        <f>IF($C480="","",_xlfn.XLOOKUP($B480,Event_and_Consequence!$CL:$CL,Event_and_Consequence!H:H,"",0,1))</f>
        <v/>
      </c>
      <c r="G480" s="184"/>
      <c r="H480" s="184"/>
      <c r="I480" s="184"/>
      <c r="J480" s="179" t="str">
        <f>IF($C480="","",_xlfn.XLOOKUP($B480,Event_and_Consequence!$CL:$CL,Event_and_Consequence!I:I,"",0,1))</f>
        <v/>
      </c>
      <c r="K480" s="184"/>
      <c r="L480" s="179" t="str">
        <f>IF($C480="","",IF(_xlfn.XLOOKUP($B480,Event_and_Consequence!$CL:$CL,Event_and_Consequence!Y:Y,"",0,1)&lt;&gt;"",_xlfn.XLOOKUP($B480,Event_and_Consequence!$CL:$CL,Event_and_Consequence!Y:Y,"",0,1),""))</f>
        <v/>
      </c>
      <c r="M480" s="179" t="str">
        <f>IF($C480="","",IF(_xlfn.XLOOKUP($B480,Event_and_Consequence!$CL:$CL,Event_and_Consequence!Z:Z,"",0,1)&lt;&gt;"",_xlfn.XLOOKUP($B480,Event_and_Consequence!$CL:$CL,Event_and_Consequence!Z:Z,"",0,1),""))</f>
        <v/>
      </c>
      <c r="N480" s="179" t="str">
        <f>IF($C480="","",IF(_xlfn.XLOOKUP($B480,Event_and_Consequence!$CL:$CL,Event_and_Consequence!AA:AA,"",0,1)&lt;&gt;"",_xlfn.XLOOKUP($B480,Event_and_Consequence!$CL:$CL,Event_and_Consequence!AA:AA,"",0,1),""))</f>
        <v/>
      </c>
      <c r="O480" s="179" t="str">
        <f>IF($C480="","",IF(_xlfn.XLOOKUP($B480,Event_and_Consequence!$CL:$CL,Event_and_Consequence!AB:AB,"",0,1)&lt;&gt;"",_xlfn.XLOOKUP($B480,Event_and_Consequence!$CL:$CL,Event_and_Consequence!AB:AB,"",0,1),""))</f>
        <v/>
      </c>
      <c r="P480" s="184"/>
      <c r="Q480" s="184"/>
      <c r="R480" s="179" t="str">
        <f>IF($C480="","",IF(_xlfn.XLOOKUP($B480,Event_and_Consequence!$CL:$CL,Event_and_Consequence!AC:AC,"",0,1)&lt;&gt;"",_xlfn.XLOOKUP($B480,Event_and_Consequence!$CL:$CL,Event_and_Consequence!AC:AC,"",0,1),""))</f>
        <v/>
      </c>
      <c r="S480" s="179" t="str">
        <f>IF($C480="","",IF(_xlfn.XLOOKUP($B480,Event_and_Consequence!$CL:$CL,Event_and_Consequence!AD:AD,"",0,1)&lt;&gt;"",_xlfn.XLOOKUP($B480,Event_and_Consequence!$CL:$CL,Event_and_Consequence!AD:AD,"",0,1),""))</f>
        <v/>
      </c>
      <c r="T480" s="179" t="str">
        <f>IF($C480="","",IF(_xlfn.XLOOKUP($B480,Event_and_Consequence!$CL:$CL,Event_and_Consequence!AE:AE,"",0,1)&lt;&gt;"",_xlfn.XLOOKUP($B480,Event_and_Consequence!$CL:$CL,Event_and_Consequence!AE:AE,"",0,1),""))</f>
        <v/>
      </c>
      <c r="U480" s="179" t="str">
        <f>IF($C480="","",IF(_xlfn.XLOOKUP($B480,Event_and_Consequence!$CL:$CL,Event_and_Consequence!AF:AF,"",0,1)&lt;&gt;"",_xlfn.XLOOKUP($B480,Event_and_Consequence!$CL:$CL,Event_and_Consequence!AF:AF,"",0,1),""))</f>
        <v/>
      </c>
      <c r="V480" s="184"/>
      <c r="W480" s="184"/>
      <c r="X480" s="179" t="str">
        <f>IF($C480="","",IF(_xlfn.XLOOKUP($B480,Event_and_Consequence!$CL:$CL,Event_and_Consequence!AG:AG,"",0,1)&lt;&gt;"",_xlfn.XLOOKUP($B480,Event_and_Consequence!$CL:$CL,Event_and_Consequence!AG:AG,"",0,1),""))</f>
        <v/>
      </c>
      <c r="Y480" s="179" t="str">
        <f>IF($C480="","",IF(_xlfn.XLOOKUP($B480,Event_and_Consequence!$CL:$CL,Event_and_Consequence!AH:AH,"",0,1)&lt;&gt;"",_xlfn.XLOOKUP($B480,Event_and_Consequence!$CL:$CL,Event_and_Consequence!AH:AH,"",0,1),""))</f>
        <v/>
      </c>
      <c r="Z480" s="179" t="str">
        <f>IF($C480="","",IF(_xlfn.XLOOKUP($B480,Event_and_Consequence!$CL:$CL,Event_and_Consequence!AI:AI,"",0,1)&lt;&gt;"",_xlfn.XLOOKUP($B480,Event_and_Consequence!$CL:$CL,Event_and_Consequence!AI:AI,"",0,1),""))</f>
        <v/>
      </c>
      <c r="AA480" s="179" t="str">
        <f>IF($C480="","",IF(_xlfn.XLOOKUP($B480,Event_and_Consequence!$CL:$CL,Event_and_Consequence!AJ:AJ,"",0,1)&lt;&gt;"",_xlfn.XLOOKUP($B480,Event_and_Consequence!$CL:$CL,Event_and_Consequence!AJ:AJ,"",0,1),""))</f>
        <v/>
      </c>
      <c r="AB480" s="184"/>
    </row>
    <row r="481" spans="1:28" s="176" customFormat="1" ht="12" x14ac:dyDescent="0.25">
      <c r="A481" s="188"/>
      <c r="B481" s="188">
        <v>479</v>
      </c>
      <c r="C481" s="178" t="str">
        <f>_xlfn.XLOOKUP($B481,Event_and_Consequence!$CL:$CL,Event_and_Consequence!B:B,"",0,1)</f>
        <v/>
      </c>
      <c r="D481" s="179" t="str">
        <f>IF($C481="","",_xlfn.XLOOKUP(C481,Facility_Information!B:B,Facility_Information!O:O,,0,1))</f>
        <v/>
      </c>
      <c r="E481" s="180" t="str">
        <f>IF($C481="","",_xlfn.XLOOKUP($B481,Event_and_Consequence!$CL:$CL,Event_and_Consequence!G:G,"",0,1))</f>
        <v/>
      </c>
      <c r="F481" s="181" t="str">
        <f>IF($C481="","",_xlfn.XLOOKUP($B481,Event_and_Consequence!$CL:$CL,Event_and_Consequence!H:H,"",0,1))</f>
        <v/>
      </c>
      <c r="G481" s="184"/>
      <c r="H481" s="184"/>
      <c r="I481" s="184"/>
      <c r="J481" s="179" t="str">
        <f>IF($C481="","",_xlfn.XLOOKUP($B481,Event_and_Consequence!$CL:$CL,Event_and_Consequence!I:I,"",0,1))</f>
        <v/>
      </c>
      <c r="K481" s="184"/>
      <c r="L481" s="179" t="str">
        <f>IF($C481="","",IF(_xlfn.XLOOKUP($B481,Event_and_Consequence!$CL:$CL,Event_and_Consequence!Y:Y,"",0,1)&lt;&gt;"",_xlfn.XLOOKUP($B481,Event_and_Consequence!$CL:$CL,Event_and_Consequence!Y:Y,"",0,1),""))</f>
        <v/>
      </c>
      <c r="M481" s="179" t="str">
        <f>IF($C481="","",IF(_xlfn.XLOOKUP($B481,Event_and_Consequence!$CL:$CL,Event_and_Consequence!Z:Z,"",0,1)&lt;&gt;"",_xlfn.XLOOKUP($B481,Event_and_Consequence!$CL:$CL,Event_and_Consequence!Z:Z,"",0,1),""))</f>
        <v/>
      </c>
      <c r="N481" s="179" t="str">
        <f>IF($C481="","",IF(_xlfn.XLOOKUP($B481,Event_and_Consequence!$CL:$CL,Event_and_Consequence!AA:AA,"",0,1)&lt;&gt;"",_xlfn.XLOOKUP($B481,Event_and_Consequence!$CL:$CL,Event_and_Consequence!AA:AA,"",0,1),""))</f>
        <v/>
      </c>
      <c r="O481" s="179" t="str">
        <f>IF($C481="","",IF(_xlfn.XLOOKUP($B481,Event_and_Consequence!$CL:$CL,Event_and_Consequence!AB:AB,"",0,1)&lt;&gt;"",_xlfn.XLOOKUP($B481,Event_and_Consequence!$CL:$CL,Event_and_Consequence!AB:AB,"",0,1),""))</f>
        <v/>
      </c>
      <c r="P481" s="184"/>
      <c r="Q481" s="184"/>
      <c r="R481" s="179" t="str">
        <f>IF($C481="","",IF(_xlfn.XLOOKUP($B481,Event_and_Consequence!$CL:$CL,Event_and_Consequence!AC:AC,"",0,1)&lt;&gt;"",_xlfn.XLOOKUP($B481,Event_and_Consequence!$CL:$CL,Event_and_Consequence!AC:AC,"",0,1),""))</f>
        <v/>
      </c>
      <c r="S481" s="179" t="str">
        <f>IF($C481="","",IF(_xlfn.XLOOKUP($B481,Event_and_Consequence!$CL:$CL,Event_and_Consequence!AD:AD,"",0,1)&lt;&gt;"",_xlfn.XLOOKUP($B481,Event_and_Consequence!$CL:$CL,Event_and_Consequence!AD:AD,"",0,1),""))</f>
        <v/>
      </c>
      <c r="T481" s="179" t="str">
        <f>IF($C481="","",IF(_xlfn.XLOOKUP($B481,Event_and_Consequence!$CL:$CL,Event_and_Consequence!AE:AE,"",0,1)&lt;&gt;"",_xlfn.XLOOKUP($B481,Event_and_Consequence!$CL:$CL,Event_and_Consequence!AE:AE,"",0,1),""))</f>
        <v/>
      </c>
      <c r="U481" s="179" t="str">
        <f>IF($C481="","",IF(_xlfn.XLOOKUP($B481,Event_and_Consequence!$CL:$CL,Event_and_Consequence!AF:AF,"",0,1)&lt;&gt;"",_xlfn.XLOOKUP($B481,Event_and_Consequence!$CL:$CL,Event_and_Consequence!AF:AF,"",0,1),""))</f>
        <v/>
      </c>
      <c r="V481" s="184"/>
      <c r="W481" s="184"/>
      <c r="X481" s="179" t="str">
        <f>IF($C481="","",IF(_xlfn.XLOOKUP($B481,Event_and_Consequence!$CL:$CL,Event_and_Consequence!AG:AG,"",0,1)&lt;&gt;"",_xlfn.XLOOKUP($B481,Event_and_Consequence!$CL:$CL,Event_and_Consequence!AG:AG,"",0,1),""))</f>
        <v/>
      </c>
      <c r="Y481" s="179" t="str">
        <f>IF($C481="","",IF(_xlfn.XLOOKUP($B481,Event_and_Consequence!$CL:$CL,Event_and_Consequence!AH:AH,"",0,1)&lt;&gt;"",_xlfn.XLOOKUP($B481,Event_and_Consequence!$CL:$CL,Event_and_Consequence!AH:AH,"",0,1),""))</f>
        <v/>
      </c>
      <c r="Z481" s="179" t="str">
        <f>IF($C481="","",IF(_xlfn.XLOOKUP($B481,Event_and_Consequence!$CL:$CL,Event_and_Consequence!AI:AI,"",0,1)&lt;&gt;"",_xlfn.XLOOKUP($B481,Event_and_Consequence!$CL:$CL,Event_and_Consequence!AI:AI,"",0,1),""))</f>
        <v/>
      </c>
      <c r="AA481" s="179" t="str">
        <f>IF($C481="","",IF(_xlfn.XLOOKUP($B481,Event_and_Consequence!$CL:$CL,Event_and_Consequence!AJ:AJ,"",0,1)&lt;&gt;"",_xlfn.XLOOKUP($B481,Event_and_Consequence!$CL:$CL,Event_and_Consequence!AJ:AJ,"",0,1),""))</f>
        <v/>
      </c>
      <c r="AB481" s="184"/>
    </row>
    <row r="482" spans="1:28" s="176" customFormat="1" ht="12" x14ac:dyDescent="0.25">
      <c r="A482" s="188"/>
      <c r="B482" s="188">
        <v>480</v>
      </c>
      <c r="C482" s="178" t="str">
        <f>_xlfn.XLOOKUP($B482,Event_and_Consequence!$CL:$CL,Event_and_Consequence!B:B,"",0,1)</f>
        <v/>
      </c>
      <c r="D482" s="179" t="str">
        <f>IF($C482="","",_xlfn.XLOOKUP(C482,Facility_Information!B:B,Facility_Information!O:O,,0,1))</f>
        <v/>
      </c>
      <c r="E482" s="180" t="str">
        <f>IF($C482="","",_xlfn.XLOOKUP($B482,Event_and_Consequence!$CL:$CL,Event_and_Consequence!G:G,"",0,1))</f>
        <v/>
      </c>
      <c r="F482" s="181" t="str">
        <f>IF($C482="","",_xlfn.XLOOKUP($B482,Event_and_Consequence!$CL:$CL,Event_and_Consequence!H:H,"",0,1))</f>
        <v/>
      </c>
      <c r="G482" s="184"/>
      <c r="H482" s="184"/>
      <c r="I482" s="184"/>
      <c r="J482" s="179" t="str">
        <f>IF($C482="","",_xlfn.XLOOKUP($B482,Event_and_Consequence!$CL:$CL,Event_and_Consequence!I:I,"",0,1))</f>
        <v/>
      </c>
      <c r="K482" s="184"/>
      <c r="L482" s="179" t="str">
        <f>IF($C482="","",IF(_xlfn.XLOOKUP($B482,Event_and_Consequence!$CL:$CL,Event_and_Consequence!Y:Y,"",0,1)&lt;&gt;"",_xlfn.XLOOKUP($B482,Event_and_Consequence!$CL:$CL,Event_and_Consequence!Y:Y,"",0,1),""))</f>
        <v/>
      </c>
      <c r="M482" s="179" t="str">
        <f>IF($C482="","",IF(_xlfn.XLOOKUP($B482,Event_and_Consequence!$CL:$CL,Event_and_Consequence!Z:Z,"",0,1)&lt;&gt;"",_xlfn.XLOOKUP($B482,Event_and_Consequence!$CL:$CL,Event_and_Consequence!Z:Z,"",0,1),""))</f>
        <v/>
      </c>
      <c r="N482" s="179" t="str">
        <f>IF($C482="","",IF(_xlfn.XLOOKUP($B482,Event_and_Consequence!$CL:$CL,Event_and_Consequence!AA:AA,"",0,1)&lt;&gt;"",_xlfn.XLOOKUP($B482,Event_and_Consequence!$CL:$CL,Event_and_Consequence!AA:AA,"",0,1),""))</f>
        <v/>
      </c>
      <c r="O482" s="179" t="str">
        <f>IF($C482="","",IF(_xlfn.XLOOKUP($B482,Event_and_Consequence!$CL:$CL,Event_and_Consequence!AB:AB,"",0,1)&lt;&gt;"",_xlfn.XLOOKUP($B482,Event_and_Consequence!$CL:$CL,Event_and_Consequence!AB:AB,"",0,1),""))</f>
        <v/>
      </c>
      <c r="P482" s="184"/>
      <c r="Q482" s="184"/>
      <c r="R482" s="179" t="str">
        <f>IF($C482="","",IF(_xlfn.XLOOKUP($B482,Event_and_Consequence!$CL:$CL,Event_and_Consequence!AC:AC,"",0,1)&lt;&gt;"",_xlfn.XLOOKUP($B482,Event_and_Consequence!$CL:$CL,Event_and_Consequence!AC:AC,"",0,1),""))</f>
        <v/>
      </c>
      <c r="S482" s="179" t="str">
        <f>IF($C482="","",IF(_xlfn.XLOOKUP($B482,Event_and_Consequence!$CL:$CL,Event_and_Consequence!AD:AD,"",0,1)&lt;&gt;"",_xlfn.XLOOKUP($B482,Event_and_Consequence!$CL:$CL,Event_and_Consequence!AD:AD,"",0,1),""))</f>
        <v/>
      </c>
      <c r="T482" s="179" t="str">
        <f>IF($C482="","",IF(_xlfn.XLOOKUP($B482,Event_and_Consequence!$CL:$CL,Event_and_Consequence!AE:AE,"",0,1)&lt;&gt;"",_xlfn.XLOOKUP($B482,Event_and_Consequence!$CL:$CL,Event_and_Consequence!AE:AE,"",0,1),""))</f>
        <v/>
      </c>
      <c r="U482" s="179" t="str">
        <f>IF($C482="","",IF(_xlfn.XLOOKUP($B482,Event_and_Consequence!$CL:$CL,Event_and_Consequence!AF:AF,"",0,1)&lt;&gt;"",_xlfn.XLOOKUP($B482,Event_and_Consequence!$CL:$CL,Event_and_Consequence!AF:AF,"",0,1),""))</f>
        <v/>
      </c>
      <c r="V482" s="184"/>
      <c r="W482" s="184"/>
      <c r="X482" s="179" t="str">
        <f>IF($C482="","",IF(_xlfn.XLOOKUP($B482,Event_and_Consequence!$CL:$CL,Event_and_Consequence!AG:AG,"",0,1)&lt;&gt;"",_xlfn.XLOOKUP($B482,Event_and_Consequence!$CL:$CL,Event_and_Consequence!AG:AG,"",0,1),""))</f>
        <v/>
      </c>
      <c r="Y482" s="179" t="str">
        <f>IF($C482="","",IF(_xlfn.XLOOKUP($B482,Event_and_Consequence!$CL:$CL,Event_and_Consequence!AH:AH,"",0,1)&lt;&gt;"",_xlfn.XLOOKUP($B482,Event_and_Consequence!$CL:$CL,Event_and_Consequence!AH:AH,"",0,1),""))</f>
        <v/>
      </c>
      <c r="Z482" s="179" t="str">
        <f>IF($C482="","",IF(_xlfn.XLOOKUP($B482,Event_and_Consequence!$CL:$CL,Event_and_Consequence!AI:AI,"",0,1)&lt;&gt;"",_xlfn.XLOOKUP($B482,Event_and_Consequence!$CL:$CL,Event_and_Consequence!AI:AI,"",0,1),""))</f>
        <v/>
      </c>
      <c r="AA482" s="179" t="str">
        <f>IF($C482="","",IF(_xlfn.XLOOKUP($B482,Event_and_Consequence!$CL:$CL,Event_and_Consequence!AJ:AJ,"",0,1)&lt;&gt;"",_xlfn.XLOOKUP($B482,Event_and_Consequence!$CL:$CL,Event_and_Consequence!AJ:AJ,"",0,1),""))</f>
        <v/>
      </c>
      <c r="AB482" s="184"/>
    </row>
    <row r="483" spans="1:28" s="176" customFormat="1" ht="12" x14ac:dyDescent="0.25">
      <c r="A483" s="188"/>
      <c r="B483" s="188">
        <v>481</v>
      </c>
      <c r="C483" s="178" t="str">
        <f>_xlfn.XLOOKUP($B483,Event_and_Consequence!$CL:$CL,Event_and_Consequence!B:B,"",0,1)</f>
        <v/>
      </c>
      <c r="D483" s="179" t="str">
        <f>IF($C483="","",_xlfn.XLOOKUP(C483,Facility_Information!B:B,Facility_Information!O:O,,0,1))</f>
        <v/>
      </c>
      <c r="E483" s="180" t="str">
        <f>IF($C483="","",_xlfn.XLOOKUP($B483,Event_and_Consequence!$CL:$CL,Event_and_Consequence!G:G,"",0,1))</f>
        <v/>
      </c>
      <c r="F483" s="181" t="str">
        <f>IF($C483="","",_xlfn.XLOOKUP($B483,Event_and_Consequence!$CL:$CL,Event_and_Consequence!H:H,"",0,1))</f>
        <v/>
      </c>
      <c r="G483" s="184"/>
      <c r="H483" s="184"/>
      <c r="I483" s="184"/>
      <c r="J483" s="179" t="str">
        <f>IF($C483="","",_xlfn.XLOOKUP($B483,Event_and_Consequence!$CL:$CL,Event_and_Consequence!I:I,"",0,1))</f>
        <v/>
      </c>
      <c r="K483" s="184"/>
      <c r="L483" s="179" t="str">
        <f>IF($C483="","",IF(_xlfn.XLOOKUP($B483,Event_and_Consequence!$CL:$CL,Event_and_Consequence!Y:Y,"",0,1)&lt;&gt;"",_xlfn.XLOOKUP($B483,Event_and_Consequence!$CL:$CL,Event_and_Consequence!Y:Y,"",0,1),""))</f>
        <v/>
      </c>
      <c r="M483" s="179" t="str">
        <f>IF($C483="","",IF(_xlfn.XLOOKUP($B483,Event_and_Consequence!$CL:$CL,Event_and_Consequence!Z:Z,"",0,1)&lt;&gt;"",_xlfn.XLOOKUP($B483,Event_and_Consequence!$CL:$CL,Event_and_Consequence!Z:Z,"",0,1),""))</f>
        <v/>
      </c>
      <c r="N483" s="179" t="str">
        <f>IF($C483="","",IF(_xlfn.XLOOKUP($B483,Event_and_Consequence!$CL:$CL,Event_and_Consequence!AA:AA,"",0,1)&lt;&gt;"",_xlfn.XLOOKUP($B483,Event_and_Consequence!$CL:$CL,Event_and_Consequence!AA:AA,"",0,1),""))</f>
        <v/>
      </c>
      <c r="O483" s="179" t="str">
        <f>IF($C483="","",IF(_xlfn.XLOOKUP($B483,Event_and_Consequence!$CL:$CL,Event_and_Consequence!AB:AB,"",0,1)&lt;&gt;"",_xlfn.XLOOKUP($B483,Event_and_Consequence!$CL:$CL,Event_and_Consequence!AB:AB,"",0,1),""))</f>
        <v/>
      </c>
      <c r="P483" s="184"/>
      <c r="Q483" s="184"/>
      <c r="R483" s="179" t="str">
        <f>IF($C483="","",IF(_xlfn.XLOOKUP($B483,Event_and_Consequence!$CL:$CL,Event_and_Consequence!AC:AC,"",0,1)&lt;&gt;"",_xlfn.XLOOKUP($B483,Event_and_Consequence!$CL:$CL,Event_and_Consequence!AC:AC,"",0,1),""))</f>
        <v/>
      </c>
      <c r="S483" s="179" t="str">
        <f>IF($C483="","",IF(_xlfn.XLOOKUP($B483,Event_and_Consequence!$CL:$CL,Event_and_Consequence!AD:AD,"",0,1)&lt;&gt;"",_xlfn.XLOOKUP($B483,Event_and_Consequence!$CL:$CL,Event_and_Consequence!AD:AD,"",0,1),""))</f>
        <v/>
      </c>
      <c r="T483" s="179" t="str">
        <f>IF($C483="","",IF(_xlfn.XLOOKUP($B483,Event_and_Consequence!$CL:$CL,Event_and_Consequence!AE:AE,"",0,1)&lt;&gt;"",_xlfn.XLOOKUP($B483,Event_and_Consequence!$CL:$CL,Event_and_Consequence!AE:AE,"",0,1),""))</f>
        <v/>
      </c>
      <c r="U483" s="179" t="str">
        <f>IF($C483="","",IF(_xlfn.XLOOKUP($B483,Event_and_Consequence!$CL:$CL,Event_and_Consequence!AF:AF,"",0,1)&lt;&gt;"",_xlfn.XLOOKUP($B483,Event_and_Consequence!$CL:$CL,Event_and_Consequence!AF:AF,"",0,1),""))</f>
        <v/>
      </c>
      <c r="V483" s="184"/>
      <c r="W483" s="184"/>
      <c r="X483" s="179" t="str">
        <f>IF($C483="","",IF(_xlfn.XLOOKUP($B483,Event_and_Consequence!$CL:$CL,Event_and_Consequence!AG:AG,"",0,1)&lt;&gt;"",_xlfn.XLOOKUP($B483,Event_and_Consequence!$CL:$CL,Event_and_Consequence!AG:AG,"",0,1),""))</f>
        <v/>
      </c>
      <c r="Y483" s="179" t="str">
        <f>IF($C483="","",IF(_xlfn.XLOOKUP($B483,Event_and_Consequence!$CL:$CL,Event_and_Consequence!AH:AH,"",0,1)&lt;&gt;"",_xlfn.XLOOKUP($B483,Event_and_Consequence!$CL:$CL,Event_and_Consequence!AH:AH,"",0,1),""))</f>
        <v/>
      </c>
      <c r="Z483" s="179" t="str">
        <f>IF($C483="","",IF(_xlfn.XLOOKUP($B483,Event_and_Consequence!$CL:$CL,Event_and_Consequence!AI:AI,"",0,1)&lt;&gt;"",_xlfn.XLOOKUP($B483,Event_and_Consequence!$CL:$CL,Event_and_Consequence!AI:AI,"",0,1),""))</f>
        <v/>
      </c>
      <c r="AA483" s="179" t="str">
        <f>IF($C483="","",IF(_xlfn.XLOOKUP($B483,Event_and_Consequence!$CL:$CL,Event_and_Consequence!AJ:AJ,"",0,1)&lt;&gt;"",_xlfn.XLOOKUP($B483,Event_and_Consequence!$CL:$CL,Event_and_Consequence!AJ:AJ,"",0,1),""))</f>
        <v/>
      </c>
      <c r="AB483" s="184"/>
    </row>
    <row r="484" spans="1:28" s="176" customFormat="1" ht="12" x14ac:dyDescent="0.25">
      <c r="A484" s="188"/>
      <c r="B484" s="188">
        <v>482</v>
      </c>
      <c r="C484" s="178" t="str">
        <f>_xlfn.XLOOKUP($B484,Event_and_Consequence!$CL:$CL,Event_and_Consequence!B:B,"",0,1)</f>
        <v/>
      </c>
      <c r="D484" s="179" t="str">
        <f>IF($C484="","",_xlfn.XLOOKUP(C484,Facility_Information!B:B,Facility_Information!O:O,,0,1))</f>
        <v/>
      </c>
      <c r="E484" s="180" t="str">
        <f>IF($C484="","",_xlfn.XLOOKUP($B484,Event_and_Consequence!$CL:$CL,Event_and_Consequence!G:G,"",0,1))</f>
        <v/>
      </c>
      <c r="F484" s="181" t="str">
        <f>IF($C484="","",_xlfn.XLOOKUP($B484,Event_and_Consequence!$CL:$CL,Event_and_Consequence!H:H,"",0,1))</f>
        <v/>
      </c>
      <c r="G484" s="184"/>
      <c r="H484" s="184"/>
      <c r="I484" s="184"/>
      <c r="J484" s="179" t="str">
        <f>IF($C484="","",_xlfn.XLOOKUP($B484,Event_and_Consequence!$CL:$CL,Event_and_Consequence!I:I,"",0,1))</f>
        <v/>
      </c>
      <c r="K484" s="184"/>
      <c r="L484" s="179" t="str">
        <f>IF($C484="","",IF(_xlfn.XLOOKUP($B484,Event_and_Consequence!$CL:$CL,Event_and_Consequence!Y:Y,"",0,1)&lt;&gt;"",_xlfn.XLOOKUP($B484,Event_and_Consequence!$CL:$CL,Event_and_Consequence!Y:Y,"",0,1),""))</f>
        <v/>
      </c>
      <c r="M484" s="179" t="str">
        <f>IF($C484="","",IF(_xlfn.XLOOKUP($B484,Event_and_Consequence!$CL:$CL,Event_and_Consequence!Z:Z,"",0,1)&lt;&gt;"",_xlfn.XLOOKUP($B484,Event_and_Consequence!$CL:$CL,Event_and_Consequence!Z:Z,"",0,1),""))</f>
        <v/>
      </c>
      <c r="N484" s="179" t="str">
        <f>IF($C484="","",IF(_xlfn.XLOOKUP($B484,Event_and_Consequence!$CL:$CL,Event_and_Consequence!AA:AA,"",0,1)&lt;&gt;"",_xlfn.XLOOKUP($B484,Event_and_Consequence!$CL:$CL,Event_and_Consequence!AA:AA,"",0,1),""))</f>
        <v/>
      </c>
      <c r="O484" s="179" t="str">
        <f>IF($C484="","",IF(_xlfn.XLOOKUP($B484,Event_and_Consequence!$CL:$CL,Event_and_Consequence!AB:AB,"",0,1)&lt;&gt;"",_xlfn.XLOOKUP($B484,Event_and_Consequence!$CL:$CL,Event_and_Consequence!AB:AB,"",0,1),""))</f>
        <v/>
      </c>
      <c r="P484" s="184"/>
      <c r="Q484" s="184"/>
      <c r="R484" s="179" t="str">
        <f>IF($C484="","",IF(_xlfn.XLOOKUP($B484,Event_and_Consequence!$CL:$CL,Event_and_Consequence!AC:AC,"",0,1)&lt;&gt;"",_xlfn.XLOOKUP($B484,Event_and_Consequence!$CL:$CL,Event_and_Consequence!AC:AC,"",0,1),""))</f>
        <v/>
      </c>
      <c r="S484" s="179" t="str">
        <f>IF($C484="","",IF(_xlfn.XLOOKUP($B484,Event_and_Consequence!$CL:$CL,Event_and_Consequence!AD:AD,"",0,1)&lt;&gt;"",_xlfn.XLOOKUP($B484,Event_and_Consequence!$CL:$CL,Event_and_Consequence!AD:AD,"",0,1),""))</f>
        <v/>
      </c>
      <c r="T484" s="179" t="str">
        <f>IF($C484="","",IF(_xlfn.XLOOKUP($B484,Event_and_Consequence!$CL:$CL,Event_and_Consequence!AE:AE,"",0,1)&lt;&gt;"",_xlfn.XLOOKUP($B484,Event_and_Consequence!$CL:$CL,Event_and_Consequence!AE:AE,"",0,1),""))</f>
        <v/>
      </c>
      <c r="U484" s="179" t="str">
        <f>IF($C484="","",IF(_xlfn.XLOOKUP($B484,Event_and_Consequence!$CL:$CL,Event_and_Consequence!AF:AF,"",0,1)&lt;&gt;"",_xlfn.XLOOKUP($B484,Event_and_Consequence!$CL:$CL,Event_and_Consequence!AF:AF,"",0,1),""))</f>
        <v/>
      </c>
      <c r="V484" s="184"/>
      <c r="W484" s="184"/>
      <c r="X484" s="179" t="str">
        <f>IF($C484="","",IF(_xlfn.XLOOKUP($B484,Event_and_Consequence!$CL:$CL,Event_and_Consequence!AG:AG,"",0,1)&lt;&gt;"",_xlfn.XLOOKUP($B484,Event_and_Consequence!$CL:$CL,Event_and_Consequence!AG:AG,"",0,1),""))</f>
        <v/>
      </c>
      <c r="Y484" s="179" t="str">
        <f>IF($C484="","",IF(_xlfn.XLOOKUP($B484,Event_and_Consequence!$CL:$CL,Event_and_Consequence!AH:AH,"",0,1)&lt;&gt;"",_xlfn.XLOOKUP($B484,Event_and_Consequence!$CL:$CL,Event_and_Consequence!AH:AH,"",0,1),""))</f>
        <v/>
      </c>
      <c r="Z484" s="179" t="str">
        <f>IF($C484="","",IF(_xlfn.XLOOKUP($B484,Event_and_Consequence!$CL:$CL,Event_and_Consequence!AI:AI,"",0,1)&lt;&gt;"",_xlfn.XLOOKUP($B484,Event_and_Consequence!$CL:$CL,Event_and_Consequence!AI:AI,"",0,1),""))</f>
        <v/>
      </c>
      <c r="AA484" s="179" t="str">
        <f>IF($C484="","",IF(_xlfn.XLOOKUP($B484,Event_and_Consequence!$CL:$CL,Event_and_Consequence!AJ:AJ,"",0,1)&lt;&gt;"",_xlfn.XLOOKUP($B484,Event_and_Consequence!$CL:$CL,Event_and_Consequence!AJ:AJ,"",0,1),""))</f>
        <v/>
      </c>
      <c r="AB484" s="184"/>
    </row>
    <row r="485" spans="1:28" s="176" customFormat="1" ht="12" x14ac:dyDescent="0.25">
      <c r="A485" s="188"/>
      <c r="B485" s="188">
        <v>483</v>
      </c>
      <c r="C485" s="178" t="str">
        <f>_xlfn.XLOOKUP($B485,Event_and_Consequence!$CL:$CL,Event_and_Consequence!B:B,"",0,1)</f>
        <v/>
      </c>
      <c r="D485" s="179" t="str">
        <f>IF($C485="","",_xlfn.XLOOKUP(C485,Facility_Information!B:B,Facility_Information!O:O,,0,1))</f>
        <v/>
      </c>
      <c r="E485" s="180" t="str">
        <f>IF($C485="","",_xlfn.XLOOKUP($B485,Event_and_Consequence!$CL:$CL,Event_and_Consequence!G:G,"",0,1))</f>
        <v/>
      </c>
      <c r="F485" s="181" t="str">
        <f>IF($C485="","",_xlfn.XLOOKUP($B485,Event_and_Consequence!$CL:$CL,Event_and_Consequence!H:H,"",0,1))</f>
        <v/>
      </c>
      <c r="G485" s="184"/>
      <c r="H485" s="184"/>
      <c r="I485" s="184"/>
      <c r="J485" s="179" t="str">
        <f>IF($C485="","",_xlfn.XLOOKUP($B485,Event_and_Consequence!$CL:$CL,Event_and_Consequence!I:I,"",0,1))</f>
        <v/>
      </c>
      <c r="K485" s="184"/>
      <c r="L485" s="179" t="str">
        <f>IF($C485="","",IF(_xlfn.XLOOKUP($B485,Event_and_Consequence!$CL:$CL,Event_and_Consequence!Y:Y,"",0,1)&lt;&gt;"",_xlfn.XLOOKUP($B485,Event_and_Consequence!$CL:$CL,Event_and_Consequence!Y:Y,"",0,1),""))</f>
        <v/>
      </c>
      <c r="M485" s="179" t="str">
        <f>IF($C485="","",IF(_xlfn.XLOOKUP($B485,Event_and_Consequence!$CL:$CL,Event_and_Consequence!Z:Z,"",0,1)&lt;&gt;"",_xlfn.XLOOKUP($B485,Event_and_Consequence!$CL:$CL,Event_and_Consequence!Z:Z,"",0,1),""))</f>
        <v/>
      </c>
      <c r="N485" s="179" t="str">
        <f>IF($C485="","",IF(_xlfn.XLOOKUP($B485,Event_and_Consequence!$CL:$CL,Event_and_Consequence!AA:AA,"",0,1)&lt;&gt;"",_xlfn.XLOOKUP($B485,Event_and_Consequence!$CL:$CL,Event_and_Consequence!AA:AA,"",0,1),""))</f>
        <v/>
      </c>
      <c r="O485" s="179" t="str">
        <f>IF($C485="","",IF(_xlfn.XLOOKUP($B485,Event_and_Consequence!$CL:$CL,Event_and_Consequence!AB:AB,"",0,1)&lt;&gt;"",_xlfn.XLOOKUP($B485,Event_and_Consequence!$CL:$CL,Event_and_Consequence!AB:AB,"",0,1),""))</f>
        <v/>
      </c>
      <c r="P485" s="184"/>
      <c r="Q485" s="184"/>
      <c r="R485" s="179" t="str">
        <f>IF($C485="","",IF(_xlfn.XLOOKUP($B485,Event_and_Consequence!$CL:$CL,Event_and_Consequence!AC:AC,"",0,1)&lt;&gt;"",_xlfn.XLOOKUP($B485,Event_and_Consequence!$CL:$CL,Event_and_Consequence!AC:AC,"",0,1),""))</f>
        <v/>
      </c>
      <c r="S485" s="179" t="str">
        <f>IF($C485="","",IF(_xlfn.XLOOKUP($B485,Event_and_Consequence!$CL:$CL,Event_and_Consequence!AD:AD,"",0,1)&lt;&gt;"",_xlfn.XLOOKUP($B485,Event_and_Consequence!$CL:$CL,Event_and_Consequence!AD:AD,"",0,1),""))</f>
        <v/>
      </c>
      <c r="T485" s="179" t="str">
        <f>IF($C485="","",IF(_xlfn.XLOOKUP($B485,Event_and_Consequence!$CL:$CL,Event_and_Consequence!AE:AE,"",0,1)&lt;&gt;"",_xlfn.XLOOKUP($B485,Event_and_Consequence!$CL:$CL,Event_and_Consequence!AE:AE,"",0,1),""))</f>
        <v/>
      </c>
      <c r="U485" s="179" t="str">
        <f>IF($C485="","",IF(_xlfn.XLOOKUP($B485,Event_and_Consequence!$CL:$CL,Event_and_Consequence!AF:AF,"",0,1)&lt;&gt;"",_xlfn.XLOOKUP($B485,Event_and_Consequence!$CL:$CL,Event_and_Consequence!AF:AF,"",0,1),""))</f>
        <v/>
      </c>
      <c r="V485" s="184"/>
      <c r="W485" s="184"/>
      <c r="X485" s="179" t="str">
        <f>IF($C485="","",IF(_xlfn.XLOOKUP($B485,Event_and_Consequence!$CL:$CL,Event_and_Consequence!AG:AG,"",0,1)&lt;&gt;"",_xlfn.XLOOKUP($B485,Event_and_Consequence!$CL:$CL,Event_and_Consequence!AG:AG,"",0,1),""))</f>
        <v/>
      </c>
      <c r="Y485" s="179" t="str">
        <f>IF($C485="","",IF(_xlfn.XLOOKUP($B485,Event_and_Consequence!$CL:$CL,Event_and_Consequence!AH:AH,"",0,1)&lt;&gt;"",_xlfn.XLOOKUP($B485,Event_and_Consequence!$CL:$CL,Event_and_Consequence!AH:AH,"",0,1),""))</f>
        <v/>
      </c>
      <c r="Z485" s="179" t="str">
        <f>IF($C485="","",IF(_xlfn.XLOOKUP($B485,Event_and_Consequence!$CL:$CL,Event_and_Consequence!AI:AI,"",0,1)&lt;&gt;"",_xlfn.XLOOKUP($B485,Event_and_Consequence!$CL:$CL,Event_and_Consequence!AI:AI,"",0,1),""))</f>
        <v/>
      </c>
      <c r="AA485" s="179" t="str">
        <f>IF($C485="","",IF(_xlfn.XLOOKUP($B485,Event_and_Consequence!$CL:$CL,Event_and_Consequence!AJ:AJ,"",0,1)&lt;&gt;"",_xlfn.XLOOKUP($B485,Event_and_Consequence!$CL:$CL,Event_and_Consequence!AJ:AJ,"",0,1),""))</f>
        <v/>
      </c>
      <c r="AB485" s="184"/>
    </row>
    <row r="486" spans="1:28" s="176" customFormat="1" ht="12" x14ac:dyDescent="0.25">
      <c r="A486" s="188"/>
      <c r="B486" s="188">
        <v>484</v>
      </c>
      <c r="C486" s="178" t="str">
        <f>_xlfn.XLOOKUP($B486,Event_and_Consequence!$CL:$CL,Event_and_Consequence!B:B,"",0,1)</f>
        <v/>
      </c>
      <c r="D486" s="179" t="str">
        <f>IF($C486="","",_xlfn.XLOOKUP(C486,Facility_Information!B:B,Facility_Information!O:O,,0,1))</f>
        <v/>
      </c>
      <c r="E486" s="180" t="str">
        <f>IF($C486="","",_xlfn.XLOOKUP($B486,Event_and_Consequence!$CL:$CL,Event_and_Consequence!G:G,"",0,1))</f>
        <v/>
      </c>
      <c r="F486" s="181" t="str">
        <f>IF($C486="","",_xlfn.XLOOKUP($B486,Event_and_Consequence!$CL:$CL,Event_and_Consequence!H:H,"",0,1))</f>
        <v/>
      </c>
      <c r="G486" s="184"/>
      <c r="H486" s="184"/>
      <c r="I486" s="184"/>
      <c r="J486" s="179" t="str">
        <f>IF($C486="","",_xlfn.XLOOKUP($B486,Event_and_Consequence!$CL:$CL,Event_and_Consequence!I:I,"",0,1))</f>
        <v/>
      </c>
      <c r="K486" s="184"/>
      <c r="L486" s="179" t="str">
        <f>IF($C486="","",IF(_xlfn.XLOOKUP($B486,Event_and_Consequence!$CL:$CL,Event_and_Consequence!Y:Y,"",0,1)&lt;&gt;"",_xlfn.XLOOKUP($B486,Event_and_Consequence!$CL:$CL,Event_and_Consequence!Y:Y,"",0,1),""))</f>
        <v/>
      </c>
      <c r="M486" s="179" t="str">
        <f>IF($C486="","",IF(_xlfn.XLOOKUP($B486,Event_and_Consequence!$CL:$CL,Event_and_Consequence!Z:Z,"",0,1)&lt;&gt;"",_xlfn.XLOOKUP($B486,Event_and_Consequence!$CL:$CL,Event_and_Consequence!Z:Z,"",0,1),""))</f>
        <v/>
      </c>
      <c r="N486" s="179" t="str">
        <f>IF($C486="","",IF(_xlfn.XLOOKUP($B486,Event_and_Consequence!$CL:$CL,Event_and_Consequence!AA:AA,"",0,1)&lt;&gt;"",_xlfn.XLOOKUP($B486,Event_and_Consequence!$CL:$CL,Event_and_Consequence!AA:AA,"",0,1),""))</f>
        <v/>
      </c>
      <c r="O486" s="179" t="str">
        <f>IF($C486="","",IF(_xlfn.XLOOKUP($B486,Event_and_Consequence!$CL:$CL,Event_and_Consequence!AB:AB,"",0,1)&lt;&gt;"",_xlfn.XLOOKUP($B486,Event_and_Consequence!$CL:$CL,Event_and_Consequence!AB:AB,"",0,1),""))</f>
        <v/>
      </c>
      <c r="P486" s="184"/>
      <c r="Q486" s="184"/>
      <c r="R486" s="179" t="str">
        <f>IF($C486="","",IF(_xlfn.XLOOKUP($B486,Event_and_Consequence!$CL:$CL,Event_and_Consequence!AC:AC,"",0,1)&lt;&gt;"",_xlfn.XLOOKUP($B486,Event_and_Consequence!$CL:$CL,Event_and_Consequence!AC:AC,"",0,1),""))</f>
        <v/>
      </c>
      <c r="S486" s="179" t="str">
        <f>IF($C486="","",IF(_xlfn.XLOOKUP($B486,Event_and_Consequence!$CL:$CL,Event_and_Consequence!AD:AD,"",0,1)&lt;&gt;"",_xlfn.XLOOKUP($B486,Event_and_Consequence!$CL:$CL,Event_and_Consequence!AD:AD,"",0,1),""))</f>
        <v/>
      </c>
      <c r="T486" s="179" t="str">
        <f>IF($C486="","",IF(_xlfn.XLOOKUP($B486,Event_and_Consequence!$CL:$CL,Event_and_Consequence!AE:AE,"",0,1)&lt;&gt;"",_xlfn.XLOOKUP($B486,Event_and_Consequence!$CL:$CL,Event_and_Consequence!AE:AE,"",0,1),""))</f>
        <v/>
      </c>
      <c r="U486" s="179" t="str">
        <f>IF($C486="","",IF(_xlfn.XLOOKUP($B486,Event_and_Consequence!$CL:$CL,Event_and_Consequence!AF:AF,"",0,1)&lt;&gt;"",_xlfn.XLOOKUP($B486,Event_and_Consequence!$CL:$CL,Event_and_Consequence!AF:AF,"",0,1),""))</f>
        <v/>
      </c>
      <c r="V486" s="184"/>
      <c r="W486" s="184"/>
      <c r="X486" s="179" t="str">
        <f>IF($C486="","",IF(_xlfn.XLOOKUP($B486,Event_and_Consequence!$CL:$CL,Event_and_Consequence!AG:AG,"",0,1)&lt;&gt;"",_xlfn.XLOOKUP($B486,Event_and_Consequence!$CL:$CL,Event_and_Consequence!AG:AG,"",0,1),""))</f>
        <v/>
      </c>
      <c r="Y486" s="179" t="str">
        <f>IF($C486="","",IF(_xlfn.XLOOKUP($B486,Event_and_Consequence!$CL:$CL,Event_and_Consequence!AH:AH,"",0,1)&lt;&gt;"",_xlfn.XLOOKUP($B486,Event_and_Consequence!$CL:$CL,Event_and_Consequence!AH:AH,"",0,1),""))</f>
        <v/>
      </c>
      <c r="Z486" s="179" t="str">
        <f>IF($C486="","",IF(_xlfn.XLOOKUP($B486,Event_and_Consequence!$CL:$CL,Event_and_Consequence!AI:AI,"",0,1)&lt;&gt;"",_xlfn.XLOOKUP($B486,Event_and_Consequence!$CL:$CL,Event_and_Consequence!AI:AI,"",0,1),""))</f>
        <v/>
      </c>
      <c r="AA486" s="179" t="str">
        <f>IF($C486="","",IF(_xlfn.XLOOKUP($B486,Event_and_Consequence!$CL:$CL,Event_and_Consequence!AJ:AJ,"",0,1)&lt;&gt;"",_xlfn.XLOOKUP($B486,Event_and_Consequence!$CL:$CL,Event_and_Consequence!AJ:AJ,"",0,1),""))</f>
        <v/>
      </c>
      <c r="AB486" s="184"/>
    </row>
    <row r="487" spans="1:28" s="176" customFormat="1" ht="12" x14ac:dyDescent="0.25">
      <c r="A487" s="188"/>
      <c r="B487" s="188">
        <v>485</v>
      </c>
      <c r="C487" s="178" t="str">
        <f>_xlfn.XLOOKUP($B487,Event_and_Consequence!$CL:$CL,Event_and_Consequence!B:B,"",0,1)</f>
        <v/>
      </c>
      <c r="D487" s="179" t="str">
        <f>IF($C487="","",_xlfn.XLOOKUP(C487,Facility_Information!B:B,Facility_Information!O:O,,0,1))</f>
        <v/>
      </c>
      <c r="E487" s="180" t="str">
        <f>IF($C487="","",_xlfn.XLOOKUP($B487,Event_and_Consequence!$CL:$CL,Event_and_Consequence!G:G,"",0,1))</f>
        <v/>
      </c>
      <c r="F487" s="181" t="str">
        <f>IF($C487="","",_xlfn.XLOOKUP($B487,Event_and_Consequence!$CL:$CL,Event_and_Consequence!H:H,"",0,1))</f>
        <v/>
      </c>
      <c r="G487" s="184"/>
      <c r="H487" s="184"/>
      <c r="I487" s="184"/>
      <c r="J487" s="179" t="str">
        <f>IF($C487="","",_xlfn.XLOOKUP($B487,Event_and_Consequence!$CL:$CL,Event_and_Consequence!I:I,"",0,1))</f>
        <v/>
      </c>
      <c r="K487" s="184"/>
      <c r="L487" s="179" t="str">
        <f>IF($C487="","",IF(_xlfn.XLOOKUP($B487,Event_and_Consequence!$CL:$CL,Event_and_Consequence!Y:Y,"",0,1)&lt;&gt;"",_xlfn.XLOOKUP($B487,Event_and_Consequence!$CL:$CL,Event_and_Consequence!Y:Y,"",0,1),""))</f>
        <v/>
      </c>
      <c r="M487" s="179" t="str">
        <f>IF($C487="","",IF(_xlfn.XLOOKUP($B487,Event_and_Consequence!$CL:$CL,Event_and_Consequence!Z:Z,"",0,1)&lt;&gt;"",_xlfn.XLOOKUP($B487,Event_and_Consequence!$CL:$CL,Event_and_Consequence!Z:Z,"",0,1),""))</f>
        <v/>
      </c>
      <c r="N487" s="179" t="str">
        <f>IF($C487="","",IF(_xlfn.XLOOKUP($B487,Event_and_Consequence!$CL:$CL,Event_and_Consequence!AA:AA,"",0,1)&lt;&gt;"",_xlfn.XLOOKUP($B487,Event_and_Consequence!$CL:$CL,Event_and_Consequence!AA:AA,"",0,1),""))</f>
        <v/>
      </c>
      <c r="O487" s="179" t="str">
        <f>IF($C487="","",IF(_xlfn.XLOOKUP($B487,Event_and_Consequence!$CL:$CL,Event_and_Consequence!AB:AB,"",0,1)&lt;&gt;"",_xlfn.XLOOKUP($B487,Event_and_Consequence!$CL:$CL,Event_and_Consequence!AB:AB,"",0,1),""))</f>
        <v/>
      </c>
      <c r="P487" s="184"/>
      <c r="Q487" s="184"/>
      <c r="R487" s="179" t="str">
        <f>IF($C487="","",IF(_xlfn.XLOOKUP($B487,Event_and_Consequence!$CL:$CL,Event_and_Consequence!AC:AC,"",0,1)&lt;&gt;"",_xlfn.XLOOKUP($B487,Event_and_Consequence!$CL:$CL,Event_and_Consequence!AC:AC,"",0,1),""))</f>
        <v/>
      </c>
      <c r="S487" s="179" t="str">
        <f>IF($C487="","",IF(_xlfn.XLOOKUP($B487,Event_and_Consequence!$CL:$CL,Event_and_Consequence!AD:AD,"",0,1)&lt;&gt;"",_xlfn.XLOOKUP($B487,Event_and_Consequence!$CL:$CL,Event_and_Consequence!AD:AD,"",0,1),""))</f>
        <v/>
      </c>
      <c r="T487" s="179" t="str">
        <f>IF($C487="","",IF(_xlfn.XLOOKUP($B487,Event_and_Consequence!$CL:$CL,Event_and_Consequence!AE:AE,"",0,1)&lt;&gt;"",_xlfn.XLOOKUP($B487,Event_and_Consequence!$CL:$CL,Event_and_Consequence!AE:AE,"",0,1),""))</f>
        <v/>
      </c>
      <c r="U487" s="179" t="str">
        <f>IF($C487="","",IF(_xlfn.XLOOKUP($B487,Event_and_Consequence!$CL:$CL,Event_and_Consequence!AF:AF,"",0,1)&lt;&gt;"",_xlfn.XLOOKUP($B487,Event_and_Consequence!$CL:$CL,Event_and_Consequence!AF:AF,"",0,1),""))</f>
        <v/>
      </c>
      <c r="V487" s="184"/>
      <c r="W487" s="184"/>
      <c r="X487" s="179" t="str">
        <f>IF($C487="","",IF(_xlfn.XLOOKUP($B487,Event_and_Consequence!$CL:$CL,Event_and_Consequence!AG:AG,"",0,1)&lt;&gt;"",_xlfn.XLOOKUP($B487,Event_and_Consequence!$CL:$CL,Event_and_Consequence!AG:AG,"",0,1),""))</f>
        <v/>
      </c>
      <c r="Y487" s="179" t="str">
        <f>IF($C487="","",IF(_xlfn.XLOOKUP($B487,Event_and_Consequence!$CL:$CL,Event_and_Consequence!AH:AH,"",0,1)&lt;&gt;"",_xlfn.XLOOKUP($B487,Event_and_Consequence!$CL:$CL,Event_and_Consequence!AH:AH,"",0,1),""))</f>
        <v/>
      </c>
      <c r="Z487" s="179" t="str">
        <f>IF($C487="","",IF(_xlfn.XLOOKUP($B487,Event_and_Consequence!$CL:$CL,Event_and_Consequence!AI:AI,"",0,1)&lt;&gt;"",_xlfn.XLOOKUP($B487,Event_and_Consequence!$CL:$CL,Event_and_Consequence!AI:AI,"",0,1),""))</f>
        <v/>
      </c>
      <c r="AA487" s="179" t="str">
        <f>IF($C487="","",IF(_xlfn.XLOOKUP($B487,Event_and_Consequence!$CL:$CL,Event_and_Consequence!AJ:AJ,"",0,1)&lt;&gt;"",_xlfn.XLOOKUP($B487,Event_and_Consequence!$CL:$CL,Event_and_Consequence!AJ:AJ,"",0,1),""))</f>
        <v/>
      </c>
      <c r="AB487" s="184"/>
    </row>
    <row r="488" spans="1:28" s="176" customFormat="1" ht="12" x14ac:dyDescent="0.25">
      <c r="A488" s="188"/>
      <c r="B488" s="188">
        <v>486</v>
      </c>
      <c r="C488" s="178" t="str">
        <f>_xlfn.XLOOKUP($B488,Event_and_Consequence!$CL:$CL,Event_and_Consequence!B:B,"",0,1)</f>
        <v/>
      </c>
      <c r="D488" s="179" t="str">
        <f>IF($C488="","",_xlfn.XLOOKUP(C488,Facility_Information!B:B,Facility_Information!O:O,,0,1))</f>
        <v/>
      </c>
      <c r="E488" s="180" t="str">
        <f>IF($C488="","",_xlfn.XLOOKUP($B488,Event_and_Consequence!$CL:$CL,Event_and_Consequence!G:G,"",0,1))</f>
        <v/>
      </c>
      <c r="F488" s="181" t="str">
        <f>IF($C488="","",_xlfn.XLOOKUP($B488,Event_and_Consequence!$CL:$CL,Event_and_Consequence!H:H,"",0,1))</f>
        <v/>
      </c>
      <c r="G488" s="184"/>
      <c r="H488" s="184"/>
      <c r="I488" s="184"/>
      <c r="J488" s="179" t="str">
        <f>IF($C488="","",_xlfn.XLOOKUP($B488,Event_and_Consequence!$CL:$CL,Event_and_Consequence!I:I,"",0,1))</f>
        <v/>
      </c>
      <c r="K488" s="184"/>
      <c r="L488" s="179" t="str">
        <f>IF($C488="","",IF(_xlfn.XLOOKUP($B488,Event_and_Consequence!$CL:$CL,Event_and_Consequence!Y:Y,"",0,1)&lt;&gt;"",_xlfn.XLOOKUP($B488,Event_and_Consequence!$CL:$CL,Event_and_Consequence!Y:Y,"",0,1),""))</f>
        <v/>
      </c>
      <c r="M488" s="179" t="str">
        <f>IF($C488="","",IF(_xlfn.XLOOKUP($B488,Event_and_Consequence!$CL:$CL,Event_and_Consequence!Z:Z,"",0,1)&lt;&gt;"",_xlfn.XLOOKUP($B488,Event_and_Consequence!$CL:$CL,Event_and_Consequence!Z:Z,"",0,1),""))</f>
        <v/>
      </c>
      <c r="N488" s="179" t="str">
        <f>IF($C488="","",IF(_xlfn.XLOOKUP($B488,Event_and_Consequence!$CL:$CL,Event_and_Consequence!AA:AA,"",0,1)&lt;&gt;"",_xlfn.XLOOKUP($B488,Event_and_Consequence!$CL:$CL,Event_and_Consequence!AA:AA,"",0,1),""))</f>
        <v/>
      </c>
      <c r="O488" s="179" t="str">
        <f>IF($C488="","",IF(_xlfn.XLOOKUP($B488,Event_and_Consequence!$CL:$CL,Event_and_Consequence!AB:AB,"",0,1)&lt;&gt;"",_xlfn.XLOOKUP($B488,Event_and_Consequence!$CL:$CL,Event_and_Consequence!AB:AB,"",0,1),""))</f>
        <v/>
      </c>
      <c r="P488" s="184"/>
      <c r="Q488" s="184"/>
      <c r="R488" s="179" t="str">
        <f>IF($C488="","",IF(_xlfn.XLOOKUP($B488,Event_and_Consequence!$CL:$CL,Event_and_Consequence!AC:AC,"",0,1)&lt;&gt;"",_xlfn.XLOOKUP($B488,Event_and_Consequence!$CL:$CL,Event_and_Consequence!AC:AC,"",0,1),""))</f>
        <v/>
      </c>
      <c r="S488" s="179" t="str">
        <f>IF($C488="","",IF(_xlfn.XLOOKUP($B488,Event_and_Consequence!$CL:$CL,Event_and_Consequence!AD:AD,"",0,1)&lt;&gt;"",_xlfn.XLOOKUP($B488,Event_and_Consequence!$CL:$CL,Event_and_Consequence!AD:AD,"",0,1),""))</f>
        <v/>
      </c>
      <c r="T488" s="179" t="str">
        <f>IF($C488="","",IF(_xlfn.XLOOKUP($B488,Event_and_Consequence!$CL:$CL,Event_and_Consequence!AE:AE,"",0,1)&lt;&gt;"",_xlfn.XLOOKUP($B488,Event_and_Consequence!$CL:$CL,Event_and_Consequence!AE:AE,"",0,1),""))</f>
        <v/>
      </c>
      <c r="U488" s="179" t="str">
        <f>IF($C488="","",IF(_xlfn.XLOOKUP($B488,Event_and_Consequence!$CL:$CL,Event_and_Consequence!AF:AF,"",0,1)&lt;&gt;"",_xlfn.XLOOKUP($B488,Event_and_Consequence!$CL:$CL,Event_and_Consequence!AF:AF,"",0,1),""))</f>
        <v/>
      </c>
      <c r="V488" s="184"/>
      <c r="W488" s="184"/>
      <c r="X488" s="179" t="str">
        <f>IF($C488="","",IF(_xlfn.XLOOKUP($B488,Event_and_Consequence!$CL:$CL,Event_and_Consequence!AG:AG,"",0,1)&lt;&gt;"",_xlfn.XLOOKUP($B488,Event_and_Consequence!$CL:$CL,Event_and_Consequence!AG:AG,"",0,1),""))</f>
        <v/>
      </c>
      <c r="Y488" s="179" t="str">
        <f>IF($C488="","",IF(_xlfn.XLOOKUP($B488,Event_and_Consequence!$CL:$CL,Event_and_Consequence!AH:AH,"",0,1)&lt;&gt;"",_xlfn.XLOOKUP($B488,Event_and_Consequence!$CL:$CL,Event_and_Consequence!AH:AH,"",0,1),""))</f>
        <v/>
      </c>
      <c r="Z488" s="179" t="str">
        <f>IF($C488="","",IF(_xlfn.XLOOKUP($B488,Event_and_Consequence!$CL:$CL,Event_and_Consequence!AI:AI,"",0,1)&lt;&gt;"",_xlfn.XLOOKUP($B488,Event_and_Consequence!$CL:$CL,Event_and_Consequence!AI:AI,"",0,1),""))</f>
        <v/>
      </c>
      <c r="AA488" s="179" t="str">
        <f>IF($C488="","",IF(_xlfn.XLOOKUP($B488,Event_and_Consequence!$CL:$CL,Event_and_Consequence!AJ:AJ,"",0,1)&lt;&gt;"",_xlfn.XLOOKUP($B488,Event_and_Consequence!$CL:$CL,Event_and_Consequence!AJ:AJ,"",0,1),""))</f>
        <v/>
      </c>
      <c r="AB488" s="184"/>
    </row>
    <row r="489" spans="1:28" s="176" customFormat="1" ht="12" x14ac:dyDescent="0.25">
      <c r="A489" s="188"/>
      <c r="B489" s="188">
        <v>487</v>
      </c>
      <c r="C489" s="178" t="str">
        <f>_xlfn.XLOOKUP($B489,Event_and_Consequence!$CL:$CL,Event_and_Consequence!B:B,"",0,1)</f>
        <v/>
      </c>
      <c r="D489" s="179" t="str">
        <f>IF($C489="","",_xlfn.XLOOKUP(C489,Facility_Information!B:B,Facility_Information!O:O,,0,1))</f>
        <v/>
      </c>
      <c r="E489" s="180" t="str">
        <f>IF($C489="","",_xlfn.XLOOKUP($B489,Event_and_Consequence!$CL:$CL,Event_and_Consequence!G:G,"",0,1))</f>
        <v/>
      </c>
      <c r="F489" s="181" t="str">
        <f>IF($C489="","",_xlfn.XLOOKUP($B489,Event_and_Consequence!$CL:$CL,Event_and_Consequence!H:H,"",0,1))</f>
        <v/>
      </c>
      <c r="G489" s="184"/>
      <c r="H489" s="184"/>
      <c r="I489" s="184"/>
      <c r="J489" s="179" t="str">
        <f>IF($C489="","",_xlfn.XLOOKUP($B489,Event_and_Consequence!$CL:$CL,Event_and_Consequence!I:I,"",0,1))</f>
        <v/>
      </c>
      <c r="K489" s="184"/>
      <c r="L489" s="179" t="str">
        <f>IF($C489="","",IF(_xlfn.XLOOKUP($B489,Event_and_Consequence!$CL:$CL,Event_and_Consequence!Y:Y,"",0,1)&lt;&gt;"",_xlfn.XLOOKUP($B489,Event_and_Consequence!$CL:$CL,Event_and_Consequence!Y:Y,"",0,1),""))</f>
        <v/>
      </c>
      <c r="M489" s="179" t="str">
        <f>IF($C489="","",IF(_xlfn.XLOOKUP($B489,Event_and_Consequence!$CL:$CL,Event_and_Consequence!Z:Z,"",0,1)&lt;&gt;"",_xlfn.XLOOKUP($B489,Event_and_Consequence!$CL:$CL,Event_and_Consequence!Z:Z,"",0,1),""))</f>
        <v/>
      </c>
      <c r="N489" s="179" t="str">
        <f>IF($C489="","",IF(_xlfn.XLOOKUP($B489,Event_and_Consequence!$CL:$CL,Event_and_Consequence!AA:AA,"",0,1)&lt;&gt;"",_xlfn.XLOOKUP($B489,Event_and_Consequence!$CL:$CL,Event_and_Consequence!AA:AA,"",0,1),""))</f>
        <v/>
      </c>
      <c r="O489" s="179" t="str">
        <f>IF($C489="","",IF(_xlfn.XLOOKUP($B489,Event_and_Consequence!$CL:$CL,Event_and_Consequence!AB:AB,"",0,1)&lt;&gt;"",_xlfn.XLOOKUP($B489,Event_and_Consequence!$CL:$CL,Event_and_Consequence!AB:AB,"",0,1),""))</f>
        <v/>
      </c>
      <c r="P489" s="184"/>
      <c r="Q489" s="184"/>
      <c r="R489" s="179" t="str">
        <f>IF($C489="","",IF(_xlfn.XLOOKUP($B489,Event_and_Consequence!$CL:$CL,Event_and_Consequence!AC:AC,"",0,1)&lt;&gt;"",_xlfn.XLOOKUP($B489,Event_and_Consequence!$CL:$CL,Event_and_Consequence!AC:AC,"",0,1),""))</f>
        <v/>
      </c>
      <c r="S489" s="179" t="str">
        <f>IF($C489="","",IF(_xlfn.XLOOKUP($B489,Event_and_Consequence!$CL:$CL,Event_and_Consequence!AD:AD,"",0,1)&lt;&gt;"",_xlfn.XLOOKUP($B489,Event_and_Consequence!$CL:$CL,Event_and_Consequence!AD:AD,"",0,1),""))</f>
        <v/>
      </c>
      <c r="T489" s="179" t="str">
        <f>IF($C489="","",IF(_xlfn.XLOOKUP($B489,Event_and_Consequence!$CL:$CL,Event_and_Consequence!AE:AE,"",0,1)&lt;&gt;"",_xlfn.XLOOKUP($B489,Event_and_Consequence!$CL:$CL,Event_and_Consequence!AE:AE,"",0,1),""))</f>
        <v/>
      </c>
      <c r="U489" s="179" t="str">
        <f>IF($C489="","",IF(_xlfn.XLOOKUP($B489,Event_and_Consequence!$CL:$CL,Event_and_Consequence!AF:AF,"",0,1)&lt;&gt;"",_xlfn.XLOOKUP($B489,Event_and_Consequence!$CL:$CL,Event_and_Consequence!AF:AF,"",0,1),""))</f>
        <v/>
      </c>
      <c r="V489" s="184"/>
      <c r="W489" s="184"/>
      <c r="X489" s="179" t="str">
        <f>IF($C489="","",IF(_xlfn.XLOOKUP($B489,Event_and_Consequence!$CL:$CL,Event_and_Consequence!AG:AG,"",0,1)&lt;&gt;"",_xlfn.XLOOKUP($B489,Event_and_Consequence!$CL:$CL,Event_and_Consequence!AG:AG,"",0,1),""))</f>
        <v/>
      </c>
      <c r="Y489" s="179" t="str">
        <f>IF($C489="","",IF(_xlfn.XLOOKUP($B489,Event_and_Consequence!$CL:$CL,Event_and_Consequence!AH:AH,"",0,1)&lt;&gt;"",_xlfn.XLOOKUP($B489,Event_and_Consequence!$CL:$CL,Event_and_Consequence!AH:AH,"",0,1),""))</f>
        <v/>
      </c>
      <c r="Z489" s="179" t="str">
        <f>IF($C489="","",IF(_xlfn.XLOOKUP($B489,Event_and_Consequence!$CL:$CL,Event_and_Consequence!AI:AI,"",0,1)&lt;&gt;"",_xlfn.XLOOKUP($B489,Event_and_Consequence!$CL:$CL,Event_and_Consequence!AI:AI,"",0,1),""))</f>
        <v/>
      </c>
      <c r="AA489" s="179" t="str">
        <f>IF($C489="","",IF(_xlfn.XLOOKUP($B489,Event_and_Consequence!$CL:$CL,Event_and_Consequence!AJ:AJ,"",0,1)&lt;&gt;"",_xlfn.XLOOKUP($B489,Event_and_Consequence!$CL:$CL,Event_and_Consequence!AJ:AJ,"",0,1),""))</f>
        <v/>
      </c>
      <c r="AB489" s="184"/>
    </row>
    <row r="490" spans="1:28" s="176" customFormat="1" ht="12" x14ac:dyDescent="0.25">
      <c r="A490" s="188"/>
      <c r="B490" s="188">
        <v>488</v>
      </c>
      <c r="C490" s="178" t="str">
        <f>_xlfn.XLOOKUP($B490,Event_and_Consequence!$CL:$CL,Event_and_Consequence!B:B,"",0,1)</f>
        <v/>
      </c>
      <c r="D490" s="179" t="str">
        <f>IF($C490="","",_xlfn.XLOOKUP(C490,Facility_Information!B:B,Facility_Information!O:O,,0,1))</f>
        <v/>
      </c>
      <c r="E490" s="180" t="str">
        <f>IF($C490="","",_xlfn.XLOOKUP($B490,Event_and_Consequence!$CL:$CL,Event_and_Consequence!G:G,"",0,1))</f>
        <v/>
      </c>
      <c r="F490" s="181" t="str">
        <f>IF($C490="","",_xlfn.XLOOKUP($B490,Event_and_Consequence!$CL:$CL,Event_and_Consequence!H:H,"",0,1))</f>
        <v/>
      </c>
      <c r="G490" s="184"/>
      <c r="H490" s="184"/>
      <c r="I490" s="184"/>
      <c r="J490" s="179" t="str">
        <f>IF($C490="","",_xlfn.XLOOKUP($B490,Event_and_Consequence!$CL:$CL,Event_and_Consequence!I:I,"",0,1))</f>
        <v/>
      </c>
      <c r="K490" s="184"/>
      <c r="L490" s="179" t="str">
        <f>IF($C490="","",IF(_xlfn.XLOOKUP($B490,Event_and_Consequence!$CL:$CL,Event_and_Consequence!Y:Y,"",0,1)&lt;&gt;"",_xlfn.XLOOKUP($B490,Event_and_Consequence!$CL:$CL,Event_and_Consequence!Y:Y,"",0,1),""))</f>
        <v/>
      </c>
      <c r="M490" s="179" t="str">
        <f>IF($C490="","",IF(_xlfn.XLOOKUP($B490,Event_and_Consequence!$CL:$CL,Event_and_Consequence!Z:Z,"",0,1)&lt;&gt;"",_xlfn.XLOOKUP($B490,Event_and_Consequence!$CL:$CL,Event_and_Consequence!Z:Z,"",0,1),""))</f>
        <v/>
      </c>
      <c r="N490" s="179" t="str">
        <f>IF($C490="","",IF(_xlfn.XLOOKUP($B490,Event_and_Consequence!$CL:$CL,Event_and_Consequence!AA:AA,"",0,1)&lt;&gt;"",_xlfn.XLOOKUP($B490,Event_and_Consequence!$CL:$CL,Event_and_Consequence!AA:AA,"",0,1),""))</f>
        <v/>
      </c>
      <c r="O490" s="179" t="str">
        <f>IF($C490="","",IF(_xlfn.XLOOKUP($B490,Event_and_Consequence!$CL:$CL,Event_and_Consequence!AB:AB,"",0,1)&lt;&gt;"",_xlfn.XLOOKUP($B490,Event_and_Consequence!$CL:$CL,Event_and_Consequence!AB:AB,"",0,1),""))</f>
        <v/>
      </c>
      <c r="P490" s="184"/>
      <c r="Q490" s="184"/>
      <c r="R490" s="179" t="str">
        <f>IF($C490="","",IF(_xlfn.XLOOKUP($B490,Event_and_Consequence!$CL:$CL,Event_and_Consequence!AC:AC,"",0,1)&lt;&gt;"",_xlfn.XLOOKUP($B490,Event_and_Consequence!$CL:$CL,Event_and_Consequence!AC:AC,"",0,1),""))</f>
        <v/>
      </c>
      <c r="S490" s="179" t="str">
        <f>IF($C490="","",IF(_xlfn.XLOOKUP($B490,Event_and_Consequence!$CL:$CL,Event_and_Consequence!AD:AD,"",0,1)&lt;&gt;"",_xlfn.XLOOKUP($B490,Event_and_Consequence!$CL:$CL,Event_and_Consequence!AD:AD,"",0,1),""))</f>
        <v/>
      </c>
      <c r="T490" s="179" t="str">
        <f>IF($C490="","",IF(_xlfn.XLOOKUP($B490,Event_and_Consequence!$CL:$CL,Event_and_Consequence!AE:AE,"",0,1)&lt;&gt;"",_xlfn.XLOOKUP($B490,Event_and_Consequence!$CL:$CL,Event_and_Consequence!AE:AE,"",0,1),""))</f>
        <v/>
      </c>
      <c r="U490" s="179" t="str">
        <f>IF($C490="","",IF(_xlfn.XLOOKUP($B490,Event_and_Consequence!$CL:$CL,Event_and_Consequence!AF:AF,"",0,1)&lt;&gt;"",_xlfn.XLOOKUP($B490,Event_and_Consequence!$CL:$CL,Event_and_Consequence!AF:AF,"",0,1),""))</f>
        <v/>
      </c>
      <c r="V490" s="184"/>
      <c r="W490" s="184"/>
      <c r="X490" s="179" t="str">
        <f>IF($C490="","",IF(_xlfn.XLOOKUP($B490,Event_and_Consequence!$CL:$CL,Event_and_Consequence!AG:AG,"",0,1)&lt;&gt;"",_xlfn.XLOOKUP($B490,Event_and_Consequence!$CL:$CL,Event_and_Consequence!AG:AG,"",0,1),""))</f>
        <v/>
      </c>
      <c r="Y490" s="179" t="str">
        <f>IF($C490="","",IF(_xlfn.XLOOKUP($B490,Event_and_Consequence!$CL:$CL,Event_and_Consequence!AH:AH,"",0,1)&lt;&gt;"",_xlfn.XLOOKUP($B490,Event_and_Consequence!$CL:$CL,Event_and_Consequence!AH:AH,"",0,1),""))</f>
        <v/>
      </c>
      <c r="Z490" s="179" t="str">
        <f>IF($C490="","",IF(_xlfn.XLOOKUP($B490,Event_and_Consequence!$CL:$CL,Event_and_Consequence!AI:AI,"",0,1)&lt;&gt;"",_xlfn.XLOOKUP($B490,Event_and_Consequence!$CL:$CL,Event_and_Consequence!AI:AI,"",0,1),""))</f>
        <v/>
      </c>
      <c r="AA490" s="179" t="str">
        <f>IF($C490="","",IF(_xlfn.XLOOKUP($B490,Event_and_Consequence!$CL:$CL,Event_and_Consequence!AJ:AJ,"",0,1)&lt;&gt;"",_xlfn.XLOOKUP($B490,Event_and_Consequence!$CL:$CL,Event_and_Consequence!AJ:AJ,"",0,1),""))</f>
        <v/>
      </c>
      <c r="AB490" s="184"/>
    </row>
    <row r="491" spans="1:28" s="176" customFormat="1" ht="12" x14ac:dyDescent="0.25">
      <c r="A491" s="188"/>
      <c r="B491" s="188">
        <v>489</v>
      </c>
      <c r="C491" s="178" t="str">
        <f>_xlfn.XLOOKUP($B491,Event_and_Consequence!$CL:$CL,Event_and_Consequence!B:B,"",0,1)</f>
        <v/>
      </c>
      <c r="D491" s="179" t="str">
        <f>IF($C491="","",_xlfn.XLOOKUP(C491,Facility_Information!B:B,Facility_Information!O:O,,0,1))</f>
        <v/>
      </c>
      <c r="E491" s="180" t="str">
        <f>IF($C491="","",_xlfn.XLOOKUP($B491,Event_and_Consequence!$CL:$CL,Event_and_Consequence!G:G,"",0,1))</f>
        <v/>
      </c>
      <c r="F491" s="181" t="str">
        <f>IF($C491="","",_xlfn.XLOOKUP($B491,Event_and_Consequence!$CL:$CL,Event_and_Consequence!H:H,"",0,1))</f>
        <v/>
      </c>
      <c r="G491" s="184"/>
      <c r="H491" s="184"/>
      <c r="I491" s="184"/>
      <c r="J491" s="179" t="str">
        <f>IF($C491="","",_xlfn.XLOOKUP($B491,Event_and_Consequence!$CL:$CL,Event_and_Consequence!I:I,"",0,1))</f>
        <v/>
      </c>
      <c r="K491" s="184"/>
      <c r="L491" s="179" t="str">
        <f>IF($C491="","",IF(_xlfn.XLOOKUP($B491,Event_and_Consequence!$CL:$CL,Event_and_Consequence!Y:Y,"",0,1)&lt;&gt;"",_xlfn.XLOOKUP($B491,Event_and_Consequence!$CL:$CL,Event_and_Consequence!Y:Y,"",0,1),""))</f>
        <v/>
      </c>
      <c r="M491" s="179" t="str">
        <f>IF($C491="","",IF(_xlfn.XLOOKUP($B491,Event_and_Consequence!$CL:$CL,Event_and_Consequence!Z:Z,"",0,1)&lt;&gt;"",_xlfn.XLOOKUP($B491,Event_and_Consequence!$CL:$CL,Event_and_Consequence!Z:Z,"",0,1),""))</f>
        <v/>
      </c>
      <c r="N491" s="179" t="str">
        <f>IF($C491="","",IF(_xlfn.XLOOKUP($B491,Event_and_Consequence!$CL:$CL,Event_and_Consequence!AA:AA,"",0,1)&lt;&gt;"",_xlfn.XLOOKUP($B491,Event_and_Consequence!$CL:$CL,Event_and_Consequence!AA:AA,"",0,1),""))</f>
        <v/>
      </c>
      <c r="O491" s="179" t="str">
        <f>IF($C491="","",IF(_xlfn.XLOOKUP($B491,Event_and_Consequence!$CL:$CL,Event_and_Consequence!AB:AB,"",0,1)&lt;&gt;"",_xlfn.XLOOKUP($B491,Event_and_Consequence!$CL:$CL,Event_and_Consequence!AB:AB,"",0,1),""))</f>
        <v/>
      </c>
      <c r="P491" s="184"/>
      <c r="Q491" s="184"/>
      <c r="R491" s="179" t="str">
        <f>IF($C491="","",IF(_xlfn.XLOOKUP($B491,Event_and_Consequence!$CL:$CL,Event_and_Consequence!AC:AC,"",0,1)&lt;&gt;"",_xlfn.XLOOKUP($B491,Event_and_Consequence!$CL:$CL,Event_and_Consequence!AC:AC,"",0,1),""))</f>
        <v/>
      </c>
      <c r="S491" s="179" t="str">
        <f>IF($C491="","",IF(_xlfn.XLOOKUP($B491,Event_and_Consequence!$CL:$CL,Event_and_Consequence!AD:AD,"",0,1)&lt;&gt;"",_xlfn.XLOOKUP($B491,Event_and_Consequence!$CL:$CL,Event_and_Consequence!AD:AD,"",0,1),""))</f>
        <v/>
      </c>
      <c r="T491" s="179" t="str">
        <f>IF($C491="","",IF(_xlfn.XLOOKUP($B491,Event_and_Consequence!$CL:$CL,Event_and_Consequence!AE:AE,"",0,1)&lt;&gt;"",_xlfn.XLOOKUP($B491,Event_and_Consequence!$CL:$CL,Event_and_Consequence!AE:AE,"",0,1),""))</f>
        <v/>
      </c>
      <c r="U491" s="179" t="str">
        <f>IF($C491="","",IF(_xlfn.XLOOKUP($B491,Event_and_Consequence!$CL:$CL,Event_and_Consequence!AF:AF,"",0,1)&lt;&gt;"",_xlfn.XLOOKUP($B491,Event_and_Consequence!$CL:$CL,Event_and_Consequence!AF:AF,"",0,1),""))</f>
        <v/>
      </c>
      <c r="V491" s="184"/>
      <c r="W491" s="184"/>
      <c r="X491" s="179" t="str">
        <f>IF($C491="","",IF(_xlfn.XLOOKUP($B491,Event_and_Consequence!$CL:$CL,Event_and_Consequence!AG:AG,"",0,1)&lt;&gt;"",_xlfn.XLOOKUP($B491,Event_and_Consequence!$CL:$CL,Event_and_Consequence!AG:AG,"",0,1),""))</f>
        <v/>
      </c>
      <c r="Y491" s="179" t="str">
        <f>IF($C491="","",IF(_xlfn.XLOOKUP($B491,Event_and_Consequence!$CL:$CL,Event_and_Consequence!AH:AH,"",0,1)&lt;&gt;"",_xlfn.XLOOKUP($B491,Event_and_Consequence!$CL:$CL,Event_and_Consequence!AH:AH,"",0,1),""))</f>
        <v/>
      </c>
      <c r="Z491" s="179" t="str">
        <f>IF($C491="","",IF(_xlfn.XLOOKUP($B491,Event_and_Consequence!$CL:$CL,Event_and_Consequence!AI:AI,"",0,1)&lt;&gt;"",_xlfn.XLOOKUP($B491,Event_and_Consequence!$CL:$CL,Event_and_Consequence!AI:AI,"",0,1),""))</f>
        <v/>
      </c>
      <c r="AA491" s="179" t="str">
        <f>IF($C491="","",IF(_xlfn.XLOOKUP($B491,Event_and_Consequence!$CL:$CL,Event_and_Consequence!AJ:AJ,"",0,1)&lt;&gt;"",_xlfn.XLOOKUP($B491,Event_and_Consequence!$CL:$CL,Event_and_Consequence!AJ:AJ,"",0,1),""))</f>
        <v/>
      </c>
      <c r="AB491" s="184"/>
    </row>
    <row r="492" spans="1:28" s="176" customFormat="1" ht="12" x14ac:dyDescent="0.25">
      <c r="A492" s="188"/>
      <c r="B492" s="188">
        <v>490</v>
      </c>
      <c r="C492" s="178" t="str">
        <f>_xlfn.XLOOKUP($B492,Event_and_Consequence!$CL:$CL,Event_and_Consequence!B:B,"",0,1)</f>
        <v/>
      </c>
      <c r="D492" s="179" t="str">
        <f>IF($C492="","",_xlfn.XLOOKUP(C492,Facility_Information!B:B,Facility_Information!O:O,,0,1))</f>
        <v/>
      </c>
      <c r="E492" s="180" t="str">
        <f>IF($C492="","",_xlfn.XLOOKUP($B492,Event_and_Consequence!$CL:$CL,Event_and_Consequence!G:G,"",0,1))</f>
        <v/>
      </c>
      <c r="F492" s="181" t="str">
        <f>IF($C492="","",_xlfn.XLOOKUP($B492,Event_and_Consequence!$CL:$CL,Event_and_Consequence!H:H,"",0,1))</f>
        <v/>
      </c>
      <c r="G492" s="184"/>
      <c r="H492" s="184"/>
      <c r="I492" s="184"/>
      <c r="J492" s="179" t="str">
        <f>IF($C492="","",_xlfn.XLOOKUP($B492,Event_and_Consequence!$CL:$CL,Event_and_Consequence!I:I,"",0,1))</f>
        <v/>
      </c>
      <c r="K492" s="184"/>
      <c r="L492" s="179" t="str">
        <f>IF($C492="","",IF(_xlfn.XLOOKUP($B492,Event_and_Consequence!$CL:$CL,Event_and_Consequence!Y:Y,"",0,1)&lt;&gt;"",_xlfn.XLOOKUP($B492,Event_and_Consequence!$CL:$CL,Event_and_Consequence!Y:Y,"",0,1),""))</f>
        <v/>
      </c>
      <c r="M492" s="179" t="str">
        <f>IF($C492="","",IF(_xlfn.XLOOKUP($B492,Event_and_Consequence!$CL:$CL,Event_and_Consequence!Z:Z,"",0,1)&lt;&gt;"",_xlfn.XLOOKUP($B492,Event_and_Consequence!$CL:$CL,Event_and_Consequence!Z:Z,"",0,1),""))</f>
        <v/>
      </c>
      <c r="N492" s="179" t="str">
        <f>IF($C492="","",IF(_xlfn.XLOOKUP($B492,Event_and_Consequence!$CL:$CL,Event_and_Consequence!AA:AA,"",0,1)&lt;&gt;"",_xlfn.XLOOKUP($B492,Event_and_Consequence!$CL:$CL,Event_and_Consequence!AA:AA,"",0,1),""))</f>
        <v/>
      </c>
      <c r="O492" s="179" t="str">
        <f>IF($C492="","",IF(_xlfn.XLOOKUP($B492,Event_and_Consequence!$CL:$CL,Event_and_Consequence!AB:AB,"",0,1)&lt;&gt;"",_xlfn.XLOOKUP($B492,Event_and_Consequence!$CL:$CL,Event_and_Consequence!AB:AB,"",0,1),""))</f>
        <v/>
      </c>
      <c r="P492" s="184"/>
      <c r="Q492" s="184"/>
      <c r="R492" s="179" t="str">
        <f>IF($C492="","",IF(_xlfn.XLOOKUP($B492,Event_and_Consequence!$CL:$CL,Event_and_Consequence!AC:AC,"",0,1)&lt;&gt;"",_xlfn.XLOOKUP($B492,Event_and_Consequence!$CL:$CL,Event_and_Consequence!AC:AC,"",0,1),""))</f>
        <v/>
      </c>
      <c r="S492" s="179" t="str">
        <f>IF($C492="","",IF(_xlfn.XLOOKUP($B492,Event_and_Consequence!$CL:$CL,Event_and_Consequence!AD:AD,"",0,1)&lt;&gt;"",_xlfn.XLOOKUP($B492,Event_and_Consequence!$CL:$CL,Event_and_Consequence!AD:AD,"",0,1),""))</f>
        <v/>
      </c>
      <c r="T492" s="179" t="str">
        <f>IF($C492="","",IF(_xlfn.XLOOKUP($B492,Event_and_Consequence!$CL:$CL,Event_and_Consequence!AE:AE,"",0,1)&lt;&gt;"",_xlfn.XLOOKUP($B492,Event_and_Consequence!$CL:$CL,Event_and_Consequence!AE:AE,"",0,1),""))</f>
        <v/>
      </c>
      <c r="U492" s="179" t="str">
        <f>IF($C492="","",IF(_xlfn.XLOOKUP($B492,Event_and_Consequence!$CL:$CL,Event_and_Consequence!AF:AF,"",0,1)&lt;&gt;"",_xlfn.XLOOKUP($B492,Event_and_Consequence!$CL:$CL,Event_and_Consequence!AF:AF,"",0,1),""))</f>
        <v/>
      </c>
      <c r="V492" s="184"/>
      <c r="W492" s="184"/>
      <c r="X492" s="179" t="str">
        <f>IF($C492="","",IF(_xlfn.XLOOKUP($B492,Event_and_Consequence!$CL:$CL,Event_and_Consequence!AG:AG,"",0,1)&lt;&gt;"",_xlfn.XLOOKUP($B492,Event_and_Consequence!$CL:$CL,Event_and_Consequence!AG:AG,"",0,1),""))</f>
        <v/>
      </c>
      <c r="Y492" s="179" t="str">
        <f>IF($C492="","",IF(_xlfn.XLOOKUP($B492,Event_and_Consequence!$CL:$CL,Event_and_Consequence!AH:AH,"",0,1)&lt;&gt;"",_xlfn.XLOOKUP($B492,Event_and_Consequence!$CL:$CL,Event_and_Consequence!AH:AH,"",0,1),""))</f>
        <v/>
      </c>
      <c r="Z492" s="179" t="str">
        <f>IF($C492="","",IF(_xlfn.XLOOKUP($B492,Event_and_Consequence!$CL:$CL,Event_and_Consequence!AI:AI,"",0,1)&lt;&gt;"",_xlfn.XLOOKUP($B492,Event_and_Consequence!$CL:$CL,Event_and_Consequence!AI:AI,"",0,1),""))</f>
        <v/>
      </c>
      <c r="AA492" s="179" t="str">
        <f>IF($C492="","",IF(_xlfn.XLOOKUP($B492,Event_and_Consequence!$CL:$CL,Event_and_Consequence!AJ:AJ,"",0,1)&lt;&gt;"",_xlfn.XLOOKUP($B492,Event_and_Consequence!$CL:$CL,Event_and_Consequence!AJ:AJ,"",0,1),""))</f>
        <v/>
      </c>
      <c r="AB492" s="184"/>
    </row>
    <row r="493" spans="1:28" s="176" customFormat="1" ht="12" x14ac:dyDescent="0.25">
      <c r="A493" s="188"/>
      <c r="B493" s="188">
        <v>491</v>
      </c>
      <c r="C493" s="178" t="str">
        <f>_xlfn.XLOOKUP($B493,Event_and_Consequence!$CL:$CL,Event_and_Consequence!B:B,"",0,1)</f>
        <v/>
      </c>
      <c r="D493" s="179" t="str">
        <f>IF($C493="","",_xlfn.XLOOKUP(C493,Facility_Information!B:B,Facility_Information!O:O,,0,1))</f>
        <v/>
      </c>
      <c r="E493" s="180" t="str">
        <f>IF($C493="","",_xlfn.XLOOKUP($B493,Event_and_Consequence!$CL:$CL,Event_and_Consequence!G:G,"",0,1))</f>
        <v/>
      </c>
      <c r="F493" s="181" t="str">
        <f>IF($C493="","",_xlfn.XLOOKUP($B493,Event_and_Consequence!$CL:$CL,Event_and_Consequence!H:H,"",0,1))</f>
        <v/>
      </c>
      <c r="G493" s="184"/>
      <c r="H493" s="184"/>
      <c r="I493" s="184"/>
      <c r="J493" s="179" t="str">
        <f>IF($C493="","",_xlfn.XLOOKUP($B493,Event_and_Consequence!$CL:$CL,Event_and_Consequence!I:I,"",0,1))</f>
        <v/>
      </c>
      <c r="K493" s="184"/>
      <c r="L493" s="179" t="str">
        <f>IF($C493="","",IF(_xlfn.XLOOKUP($B493,Event_and_Consequence!$CL:$CL,Event_and_Consequence!Y:Y,"",0,1)&lt;&gt;"",_xlfn.XLOOKUP($B493,Event_and_Consequence!$CL:$CL,Event_and_Consequence!Y:Y,"",0,1),""))</f>
        <v/>
      </c>
      <c r="M493" s="179" t="str">
        <f>IF($C493="","",IF(_xlfn.XLOOKUP($B493,Event_and_Consequence!$CL:$CL,Event_and_Consequence!Z:Z,"",0,1)&lt;&gt;"",_xlfn.XLOOKUP($B493,Event_and_Consequence!$CL:$CL,Event_and_Consequence!Z:Z,"",0,1),""))</f>
        <v/>
      </c>
      <c r="N493" s="179" t="str">
        <f>IF($C493="","",IF(_xlfn.XLOOKUP($B493,Event_and_Consequence!$CL:$CL,Event_and_Consequence!AA:AA,"",0,1)&lt;&gt;"",_xlfn.XLOOKUP($B493,Event_and_Consequence!$CL:$CL,Event_and_Consequence!AA:AA,"",0,1),""))</f>
        <v/>
      </c>
      <c r="O493" s="179" t="str">
        <f>IF($C493="","",IF(_xlfn.XLOOKUP($B493,Event_and_Consequence!$CL:$CL,Event_and_Consequence!AB:AB,"",0,1)&lt;&gt;"",_xlfn.XLOOKUP($B493,Event_and_Consequence!$CL:$CL,Event_and_Consequence!AB:AB,"",0,1),""))</f>
        <v/>
      </c>
      <c r="P493" s="184"/>
      <c r="Q493" s="184"/>
      <c r="R493" s="179" t="str">
        <f>IF($C493="","",IF(_xlfn.XLOOKUP($B493,Event_and_Consequence!$CL:$CL,Event_and_Consequence!AC:AC,"",0,1)&lt;&gt;"",_xlfn.XLOOKUP($B493,Event_and_Consequence!$CL:$CL,Event_and_Consequence!AC:AC,"",0,1),""))</f>
        <v/>
      </c>
      <c r="S493" s="179" t="str">
        <f>IF($C493="","",IF(_xlfn.XLOOKUP($B493,Event_and_Consequence!$CL:$CL,Event_and_Consequence!AD:AD,"",0,1)&lt;&gt;"",_xlfn.XLOOKUP($B493,Event_and_Consequence!$CL:$CL,Event_and_Consequence!AD:AD,"",0,1),""))</f>
        <v/>
      </c>
      <c r="T493" s="179" t="str">
        <f>IF($C493="","",IF(_xlfn.XLOOKUP($B493,Event_and_Consequence!$CL:$CL,Event_and_Consequence!AE:AE,"",0,1)&lt;&gt;"",_xlfn.XLOOKUP($B493,Event_and_Consequence!$CL:$CL,Event_and_Consequence!AE:AE,"",0,1),""))</f>
        <v/>
      </c>
      <c r="U493" s="179" t="str">
        <f>IF($C493="","",IF(_xlfn.XLOOKUP($B493,Event_and_Consequence!$CL:$CL,Event_and_Consequence!AF:AF,"",0,1)&lt;&gt;"",_xlfn.XLOOKUP($B493,Event_and_Consequence!$CL:$CL,Event_and_Consequence!AF:AF,"",0,1),""))</f>
        <v/>
      </c>
      <c r="V493" s="184"/>
      <c r="W493" s="184"/>
      <c r="X493" s="179" t="str">
        <f>IF($C493="","",IF(_xlfn.XLOOKUP($B493,Event_and_Consequence!$CL:$CL,Event_and_Consequence!AG:AG,"",0,1)&lt;&gt;"",_xlfn.XLOOKUP($B493,Event_and_Consequence!$CL:$CL,Event_and_Consequence!AG:AG,"",0,1),""))</f>
        <v/>
      </c>
      <c r="Y493" s="179" t="str">
        <f>IF($C493="","",IF(_xlfn.XLOOKUP($B493,Event_and_Consequence!$CL:$CL,Event_and_Consequence!AH:AH,"",0,1)&lt;&gt;"",_xlfn.XLOOKUP($B493,Event_and_Consequence!$CL:$CL,Event_and_Consequence!AH:AH,"",0,1),""))</f>
        <v/>
      </c>
      <c r="Z493" s="179" t="str">
        <f>IF($C493="","",IF(_xlfn.XLOOKUP($B493,Event_and_Consequence!$CL:$CL,Event_and_Consequence!AI:AI,"",0,1)&lt;&gt;"",_xlfn.XLOOKUP($B493,Event_and_Consequence!$CL:$CL,Event_and_Consequence!AI:AI,"",0,1),""))</f>
        <v/>
      </c>
      <c r="AA493" s="179" t="str">
        <f>IF($C493="","",IF(_xlfn.XLOOKUP($B493,Event_and_Consequence!$CL:$CL,Event_and_Consequence!AJ:AJ,"",0,1)&lt;&gt;"",_xlfn.XLOOKUP($B493,Event_and_Consequence!$CL:$CL,Event_and_Consequence!AJ:AJ,"",0,1),""))</f>
        <v/>
      </c>
      <c r="AB493" s="184"/>
    </row>
    <row r="494" spans="1:28" s="176" customFormat="1" ht="12" x14ac:dyDescent="0.25">
      <c r="A494" s="188"/>
      <c r="B494" s="188">
        <v>492</v>
      </c>
      <c r="C494" s="178" t="str">
        <f>_xlfn.XLOOKUP($B494,Event_and_Consequence!$CL:$CL,Event_and_Consequence!B:B,"",0,1)</f>
        <v/>
      </c>
      <c r="D494" s="179" t="str">
        <f>IF($C494="","",_xlfn.XLOOKUP(C494,Facility_Information!B:B,Facility_Information!O:O,,0,1))</f>
        <v/>
      </c>
      <c r="E494" s="180" t="str">
        <f>IF($C494="","",_xlfn.XLOOKUP($B494,Event_and_Consequence!$CL:$CL,Event_and_Consequence!G:G,"",0,1))</f>
        <v/>
      </c>
      <c r="F494" s="181" t="str">
        <f>IF($C494="","",_xlfn.XLOOKUP($B494,Event_and_Consequence!$CL:$CL,Event_and_Consequence!H:H,"",0,1))</f>
        <v/>
      </c>
      <c r="G494" s="184"/>
      <c r="H494" s="184"/>
      <c r="I494" s="184"/>
      <c r="J494" s="179" t="str">
        <f>IF($C494="","",_xlfn.XLOOKUP($B494,Event_and_Consequence!$CL:$CL,Event_and_Consequence!I:I,"",0,1))</f>
        <v/>
      </c>
      <c r="K494" s="184"/>
      <c r="L494" s="179" t="str">
        <f>IF($C494="","",IF(_xlfn.XLOOKUP($B494,Event_and_Consequence!$CL:$CL,Event_and_Consequence!Y:Y,"",0,1)&lt;&gt;"",_xlfn.XLOOKUP($B494,Event_and_Consequence!$CL:$CL,Event_and_Consequence!Y:Y,"",0,1),""))</f>
        <v/>
      </c>
      <c r="M494" s="179" t="str">
        <f>IF($C494="","",IF(_xlfn.XLOOKUP($B494,Event_and_Consequence!$CL:$CL,Event_and_Consequence!Z:Z,"",0,1)&lt;&gt;"",_xlfn.XLOOKUP($B494,Event_and_Consequence!$CL:$CL,Event_and_Consequence!Z:Z,"",0,1),""))</f>
        <v/>
      </c>
      <c r="N494" s="179" t="str">
        <f>IF($C494="","",IF(_xlfn.XLOOKUP($B494,Event_and_Consequence!$CL:$CL,Event_and_Consequence!AA:AA,"",0,1)&lt;&gt;"",_xlfn.XLOOKUP($B494,Event_and_Consequence!$CL:$CL,Event_and_Consequence!AA:AA,"",0,1),""))</f>
        <v/>
      </c>
      <c r="O494" s="179" t="str">
        <f>IF($C494="","",IF(_xlfn.XLOOKUP($B494,Event_and_Consequence!$CL:$CL,Event_and_Consequence!AB:AB,"",0,1)&lt;&gt;"",_xlfn.XLOOKUP($B494,Event_and_Consequence!$CL:$CL,Event_and_Consequence!AB:AB,"",0,1),""))</f>
        <v/>
      </c>
      <c r="P494" s="184"/>
      <c r="Q494" s="184"/>
      <c r="R494" s="179" t="str">
        <f>IF($C494="","",IF(_xlfn.XLOOKUP($B494,Event_and_Consequence!$CL:$CL,Event_and_Consequence!AC:AC,"",0,1)&lt;&gt;"",_xlfn.XLOOKUP($B494,Event_and_Consequence!$CL:$CL,Event_and_Consequence!AC:AC,"",0,1),""))</f>
        <v/>
      </c>
      <c r="S494" s="179" t="str">
        <f>IF($C494="","",IF(_xlfn.XLOOKUP($B494,Event_and_Consequence!$CL:$CL,Event_and_Consequence!AD:AD,"",0,1)&lt;&gt;"",_xlfn.XLOOKUP($B494,Event_and_Consequence!$CL:$CL,Event_and_Consequence!AD:AD,"",0,1),""))</f>
        <v/>
      </c>
      <c r="T494" s="179" t="str">
        <f>IF($C494="","",IF(_xlfn.XLOOKUP($B494,Event_and_Consequence!$CL:$CL,Event_and_Consequence!AE:AE,"",0,1)&lt;&gt;"",_xlfn.XLOOKUP($B494,Event_and_Consequence!$CL:$CL,Event_and_Consequence!AE:AE,"",0,1),""))</f>
        <v/>
      </c>
      <c r="U494" s="179" t="str">
        <f>IF($C494="","",IF(_xlfn.XLOOKUP($B494,Event_and_Consequence!$CL:$CL,Event_and_Consequence!AF:AF,"",0,1)&lt;&gt;"",_xlfn.XLOOKUP($B494,Event_and_Consequence!$CL:$CL,Event_and_Consequence!AF:AF,"",0,1),""))</f>
        <v/>
      </c>
      <c r="V494" s="184"/>
      <c r="W494" s="184"/>
      <c r="X494" s="179" t="str">
        <f>IF($C494="","",IF(_xlfn.XLOOKUP($B494,Event_and_Consequence!$CL:$CL,Event_and_Consequence!AG:AG,"",0,1)&lt;&gt;"",_xlfn.XLOOKUP($B494,Event_and_Consequence!$CL:$CL,Event_and_Consequence!AG:AG,"",0,1),""))</f>
        <v/>
      </c>
      <c r="Y494" s="179" t="str">
        <f>IF($C494="","",IF(_xlfn.XLOOKUP($B494,Event_and_Consequence!$CL:$CL,Event_and_Consequence!AH:AH,"",0,1)&lt;&gt;"",_xlfn.XLOOKUP($B494,Event_and_Consequence!$CL:$CL,Event_and_Consequence!AH:AH,"",0,1),""))</f>
        <v/>
      </c>
      <c r="Z494" s="179" t="str">
        <f>IF($C494="","",IF(_xlfn.XLOOKUP($B494,Event_and_Consequence!$CL:$CL,Event_and_Consequence!AI:AI,"",0,1)&lt;&gt;"",_xlfn.XLOOKUP($B494,Event_and_Consequence!$CL:$CL,Event_and_Consequence!AI:AI,"",0,1),""))</f>
        <v/>
      </c>
      <c r="AA494" s="179" t="str">
        <f>IF($C494="","",IF(_xlfn.XLOOKUP($B494,Event_and_Consequence!$CL:$CL,Event_and_Consequence!AJ:AJ,"",0,1)&lt;&gt;"",_xlfn.XLOOKUP($B494,Event_and_Consequence!$CL:$CL,Event_and_Consequence!AJ:AJ,"",0,1),""))</f>
        <v/>
      </c>
      <c r="AB494" s="184"/>
    </row>
    <row r="495" spans="1:28" s="176" customFormat="1" ht="12" x14ac:dyDescent="0.25">
      <c r="A495" s="188"/>
      <c r="B495" s="188">
        <v>493</v>
      </c>
      <c r="C495" s="178" t="str">
        <f>_xlfn.XLOOKUP($B495,Event_and_Consequence!$CL:$CL,Event_and_Consequence!B:B,"",0,1)</f>
        <v/>
      </c>
      <c r="D495" s="179" t="str">
        <f>IF($C495="","",_xlfn.XLOOKUP(C495,Facility_Information!B:B,Facility_Information!O:O,,0,1))</f>
        <v/>
      </c>
      <c r="E495" s="180" t="str">
        <f>IF($C495="","",_xlfn.XLOOKUP($B495,Event_and_Consequence!$CL:$CL,Event_and_Consequence!G:G,"",0,1))</f>
        <v/>
      </c>
      <c r="F495" s="181" t="str">
        <f>IF($C495="","",_xlfn.XLOOKUP($B495,Event_and_Consequence!$CL:$CL,Event_and_Consequence!H:H,"",0,1))</f>
        <v/>
      </c>
      <c r="G495" s="184"/>
      <c r="H495" s="184"/>
      <c r="I495" s="184"/>
      <c r="J495" s="179" t="str">
        <f>IF($C495="","",_xlfn.XLOOKUP($B495,Event_and_Consequence!$CL:$CL,Event_and_Consequence!I:I,"",0,1))</f>
        <v/>
      </c>
      <c r="K495" s="184"/>
      <c r="L495" s="179" t="str">
        <f>IF($C495="","",IF(_xlfn.XLOOKUP($B495,Event_and_Consequence!$CL:$CL,Event_and_Consequence!Y:Y,"",0,1)&lt;&gt;"",_xlfn.XLOOKUP($B495,Event_and_Consequence!$CL:$CL,Event_and_Consequence!Y:Y,"",0,1),""))</f>
        <v/>
      </c>
      <c r="M495" s="179" t="str">
        <f>IF($C495="","",IF(_xlfn.XLOOKUP($B495,Event_and_Consequence!$CL:$CL,Event_and_Consequence!Z:Z,"",0,1)&lt;&gt;"",_xlfn.XLOOKUP($B495,Event_and_Consequence!$CL:$CL,Event_and_Consequence!Z:Z,"",0,1),""))</f>
        <v/>
      </c>
      <c r="N495" s="179" t="str">
        <f>IF($C495="","",IF(_xlfn.XLOOKUP($B495,Event_and_Consequence!$CL:$CL,Event_and_Consequence!AA:AA,"",0,1)&lt;&gt;"",_xlfn.XLOOKUP($B495,Event_and_Consequence!$CL:$CL,Event_and_Consequence!AA:AA,"",0,1),""))</f>
        <v/>
      </c>
      <c r="O495" s="179" t="str">
        <f>IF($C495="","",IF(_xlfn.XLOOKUP($B495,Event_and_Consequence!$CL:$CL,Event_and_Consequence!AB:AB,"",0,1)&lt;&gt;"",_xlfn.XLOOKUP($B495,Event_and_Consequence!$CL:$CL,Event_and_Consequence!AB:AB,"",0,1),""))</f>
        <v/>
      </c>
      <c r="P495" s="184"/>
      <c r="Q495" s="184"/>
      <c r="R495" s="179" t="str">
        <f>IF($C495="","",IF(_xlfn.XLOOKUP($B495,Event_and_Consequence!$CL:$CL,Event_and_Consequence!AC:AC,"",0,1)&lt;&gt;"",_xlfn.XLOOKUP($B495,Event_and_Consequence!$CL:$CL,Event_and_Consequence!AC:AC,"",0,1),""))</f>
        <v/>
      </c>
      <c r="S495" s="179" t="str">
        <f>IF($C495="","",IF(_xlfn.XLOOKUP($B495,Event_and_Consequence!$CL:$CL,Event_and_Consequence!AD:AD,"",0,1)&lt;&gt;"",_xlfn.XLOOKUP($B495,Event_and_Consequence!$CL:$CL,Event_and_Consequence!AD:AD,"",0,1),""))</f>
        <v/>
      </c>
      <c r="T495" s="179" t="str">
        <f>IF($C495="","",IF(_xlfn.XLOOKUP($B495,Event_and_Consequence!$CL:$CL,Event_and_Consequence!AE:AE,"",0,1)&lt;&gt;"",_xlfn.XLOOKUP($B495,Event_and_Consequence!$CL:$CL,Event_and_Consequence!AE:AE,"",0,1),""))</f>
        <v/>
      </c>
      <c r="U495" s="179" t="str">
        <f>IF($C495="","",IF(_xlfn.XLOOKUP($B495,Event_and_Consequence!$CL:$CL,Event_and_Consequence!AF:AF,"",0,1)&lt;&gt;"",_xlfn.XLOOKUP($B495,Event_and_Consequence!$CL:$CL,Event_and_Consequence!AF:AF,"",0,1),""))</f>
        <v/>
      </c>
      <c r="V495" s="184"/>
      <c r="W495" s="184"/>
      <c r="X495" s="179" t="str">
        <f>IF($C495="","",IF(_xlfn.XLOOKUP($B495,Event_and_Consequence!$CL:$CL,Event_and_Consequence!AG:AG,"",0,1)&lt;&gt;"",_xlfn.XLOOKUP($B495,Event_and_Consequence!$CL:$CL,Event_and_Consequence!AG:AG,"",0,1),""))</f>
        <v/>
      </c>
      <c r="Y495" s="179" t="str">
        <f>IF($C495="","",IF(_xlfn.XLOOKUP($B495,Event_and_Consequence!$CL:$CL,Event_and_Consequence!AH:AH,"",0,1)&lt;&gt;"",_xlfn.XLOOKUP($B495,Event_and_Consequence!$CL:$CL,Event_and_Consequence!AH:AH,"",0,1),""))</f>
        <v/>
      </c>
      <c r="Z495" s="179" t="str">
        <f>IF($C495="","",IF(_xlfn.XLOOKUP($B495,Event_and_Consequence!$CL:$CL,Event_and_Consequence!AI:AI,"",0,1)&lt;&gt;"",_xlfn.XLOOKUP($B495,Event_and_Consequence!$CL:$CL,Event_and_Consequence!AI:AI,"",0,1),""))</f>
        <v/>
      </c>
      <c r="AA495" s="179" t="str">
        <f>IF($C495="","",IF(_xlfn.XLOOKUP($B495,Event_and_Consequence!$CL:$CL,Event_and_Consequence!AJ:AJ,"",0,1)&lt;&gt;"",_xlfn.XLOOKUP($B495,Event_and_Consequence!$CL:$CL,Event_and_Consequence!AJ:AJ,"",0,1),""))</f>
        <v/>
      </c>
      <c r="AB495" s="184"/>
    </row>
    <row r="496" spans="1:28" s="176" customFormat="1" ht="12" x14ac:dyDescent="0.25">
      <c r="A496" s="188"/>
      <c r="B496" s="188">
        <v>494</v>
      </c>
      <c r="C496" s="178" t="str">
        <f>_xlfn.XLOOKUP($B496,Event_and_Consequence!$CL:$CL,Event_and_Consequence!B:B,"",0,1)</f>
        <v/>
      </c>
      <c r="D496" s="179" t="str">
        <f>IF($C496="","",_xlfn.XLOOKUP(C496,Facility_Information!B:B,Facility_Information!O:O,,0,1))</f>
        <v/>
      </c>
      <c r="E496" s="180" t="str">
        <f>IF($C496="","",_xlfn.XLOOKUP($B496,Event_and_Consequence!$CL:$CL,Event_and_Consequence!G:G,"",0,1))</f>
        <v/>
      </c>
      <c r="F496" s="181" t="str">
        <f>IF($C496="","",_xlfn.XLOOKUP($B496,Event_and_Consequence!$CL:$CL,Event_and_Consequence!H:H,"",0,1))</f>
        <v/>
      </c>
      <c r="G496" s="184"/>
      <c r="H496" s="184"/>
      <c r="I496" s="184"/>
      <c r="J496" s="179" t="str">
        <f>IF($C496="","",_xlfn.XLOOKUP($B496,Event_and_Consequence!$CL:$CL,Event_and_Consequence!I:I,"",0,1))</f>
        <v/>
      </c>
      <c r="K496" s="184"/>
      <c r="L496" s="179" t="str">
        <f>IF($C496="","",IF(_xlfn.XLOOKUP($B496,Event_and_Consequence!$CL:$CL,Event_and_Consequence!Y:Y,"",0,1)&lt;&gt;"",_xlfn.XLOOKUP($B496,Event_and_Consequence!$CL:$CL,Event_and_Consequence!Y:Y,"",0,1),""))</f>
        <v/>
      </c>
      <c r="M496" s="179" t="str">
        <f>IF($C496="","",IF(_xlfn.XLOOKUP($B496,Event_and_Consequence!$CL:$CL,Event_and_Consequence!Z:Z,"",0,1)&lt;&gt;"",_xlfn.XLOOKUP($B496,Event_and_Consequence!$CL:$CL,Event_and_Consequence!Z:Z,"",0,1),""))</f>
        <v/>
      </c>
      <c r="N496" s="179" t="str">
        <f>IF($C496="","",IF(_xlfn.XLOOKUP($B496,Event_and_Consequence!$CL:$CL,Event_and_Consequence!AA:AA,"",0,1)&lt;&gt;"",_xlfn.XLOOKUP($B496,Event_and_Consequence!$CL:$CL,Event_and_Consequence!AA:AA,"",0,1),""))</f>
        <v/>
      </c>
      <c r="O496" s="179" t="str">
        <f>IF($C496="","",IF(_xlfn.XLOOKUP($B496,Event_and_Consequence!$CL:$CL,Event_and_Consequence!AB:AB,"",0,1)&lt;&gt;"",_xlfn.XLOOKUP($B496,Event_and_Consequence!$CL:$CL,Event_and_Consequence!AB:AB,"",0,1),""))</f>
        <v/>
      </c>
      <c r="P496" s="184"/>
      <c r="Q496" s="184"/>
      <c r="R496" s="179" t="str">
        <f>IF($C496="","",IF(_xlfn.XLOOKUP($B496,Event_and_Consequence!$CL:$CL,Event_and_Consequence!AC:AC,"",0,1)&lt;&gt;"",_xlfn.XLOOKUP($B496,Event_and_Consequence!$CL:$CL,Event_and_Consequence!AC:AC,"",0,1),""))</f>
        <v/>
      </c>
      <c r="S496" s="179" t="str">
        <f>IF($C496="","",IF(_xlfn.XLOOKUP($B496,Event_and_Consequence!$CL:$CL,Event_and_Consequence!AD:AD,"",0,1)&lt;&gt;"",_xlfn.XLOOKUP($B496,Event_and_Consequence!$CL:$CL,Event_and_Consequence!AD:AD,"",0,1),""))</f>
        <v/>
      </c>
      <c r="T496" s="179" t="str">
        <f>IF($C496="","",IF(_xlfn.XLOOKUP($B496,Event_and_Consequence!$CL:$CL,Event_and_Consequence!AE:AE,"",0,1)&lt;&gt;"",_xlfn.XLOOKUP($B496,Event_and_Consequence!$CL:$CL,Event_and_Consequence!AE:AE,"",0,1),""))</f>
        <v/>
      </c>
      <c r="U496" s="179" t="str">
        <f>IF($C496="","",IF(_xlfn.XLOOKUP($B496,Event_and_Consequence!$CL:$CL,Event_and_Consequence!AF:AF,"",0,1)&lt;&gt;"",_xlfn.XLOOKUP($B496,Event_and_Consequence!$CL:$CL,Event_and_Consequence!AF:AF,"",0,1),""))</f>
        <v/>
      </c>
      <c r="V496" s="184"/>
      <c r="W496" s="184"/>
      <c r="X496" s="179" t="str">
        <f>IF($C496="","",IF(_xlfn.XLOOKUP($B496,Event_and_Consequence!$CL:$CL,Event_and_Consequence!AG:AG,"",0,1)&lt;&gt;"",_xlfn.XLOOKUP($B496,Event_and_Consequence!$CL:$CL,Event_and_Consequence!AG:AG,"",0,1),""))</f>
        <v/>
      </c>
      <c r="Y496" s="179" t="str">
        <f>IF($C496="","",IF(_xlfn.XLOOKUP($B496,Event_and_Consequence!$CL:$CL,Event_and_Consequence!AH:AH,"",0,1)&lt;&gt;"",_xlfn.XLOOKUP($B496,Event_and_Consequence!$CL:$CL,Event_and_Consequence!AH:AH,"",0,1),""))</f>
        <v/>
      </c>
      <c r="Z496" s="179" t="str">
        <f>IF($C496="","",IF(_xlfn.XLOOKUP($B496,Event_and_Consequence!$CL:$CL,Event_and_Consequence!AI:AI,"",0,1)&lt;&gt;"",_xlfn.XLOOKUP($B496,Event_and_Consequence!$CL:$CL,Event_and_Consequence!AI:AI,"",0,1),""))</f>
        <v/>
      </c>
      <c r="AA496" s="179" t="str">
        <f>IF($C496="","",IF(_xlfn.XLOOKUP($B496,Event_and_Consequence!$CL:$CL,Event_and_Consequence!AJ:AJ,"",0,1)&lt;&gt;"",_xlfn.XLOOKUP($B496,Event_and_Consequence!$CL:$CL,Event_and_Consequence!AJ:AJ,"",0,1),""))</f>
        <v/>
      </c>
      <c r="AB496" s="184"/>
    </row>
    <row r="497" spans="1:28" s="176" customFormat="1" ht="12" x14ac:dyDescent="0.25">
      <c r="A497" s="188"/>
      <c r="B497" s="188">
        <v>495</v>
      </c>
      <c r="C497" s="178" t="str">
        <f>_xlfn.XLOOKUP($B497,Event_and_Consequence!$CL:$CL,Event_and_Consequence!B:B,"",0,1)</f>
        <v/>
      </c>
      <c r="D497" s="179" t="str">
        <f>IF($C497="","",_xlfn.XLOOKUP(C497,Facility_Information!B:B,Facility_Information!O:O,,0,1))</f>
        <v/>
      </c>
      <c r="E497" s="180" t="str">
        <f>IF($C497="","",_xlfn.XLOOKUP($B497,Event_and_Consequence!$CL:$CL,Event_and_Consequence!G:G,"",0,1))</f>
        <v/>
      </c>
      <c r="F497" s="181" t="str">
        <f>IF($C497="","",_xlfn.XLOOKUP($B497,Event_and_Consequence!$CL:$CL,Event_and_Consequence!H:H,"",0,1))</f>
        <v/>
      </c>
      <c r="G497" s="184"/>
      <c r="H497" s="184"/>
      <c r="I497" s="184"/>
      <c r="J497" s="179" t="str">
        <f>IF($C497="","",_xlfn.XLOOKUP($B497,Event_and_Consequence!$CL:$CL,Event_and_Consequence!I:I,"",0,1))</f>
        <v/>
      </c>
      <c r="K497" s="184"/>
      <c r="L497" s="179" t="str">
        <f>IF($C497="","",IF(_xlfn.XLOOKUP($B497,Event_and_Consequence!$CL:$CL,Event_and_Consequence!Y:Y,"",0,1)&lt;&gt;"",_xlfn.XLOOKUP($B497,Event_and_Consequence!$CL:$CL,Event_and_Consequence!Y:Y,"",0,1),""))</f>
        <v/>
      </c>
      <c r="M497" s="179" t="str">
        <f>IF($C497="","",IF(_xlfn.XLOOKUP($B497,Event_and_Consequence!$CL:$CL,Event_and_Consequence!Z:Z,"",0,1)&lt;&gt;"",_xlfn.XLOOKUP($B497,Event_and_Consequence!$CL:$CL,Event_and_Consequence!Z:Z,"",0,1),""))</f>
        <v/>
      </c>
      <c r="N497" s="179" t="str">
        <f>IF($C497="","",IF(_xlfn.XLOOKUP($B497,Event_and_Consequence!$CL:$CL,Event_and_Consequence!AA:AA,"",0,1)&lt;&gt;"",_xlfn.XLOOKUP($B497,Event_and_Consequence!$CL:$CL,Event_and_Consequence!AA:AA,"",0,1),""))</f>
        <v/>
      </c>
      <c r="O497" s="179" t="str">
        <f>IF($C497="","",IF(_xlfn.XLOOKUP($B497,Event_and_Consequence!$CL:$CL,Event_and_Consequence!AB:AB,"",0,1)&lt;&gt;"",_xlfn.XLOOKUP($B497,Event_and_Consequence!$CL:$CL,Event_and_Consequence!AB:AB,"",0,1),""))</f>
        <v/>
      </c>
      <c r="P497" s="184"/>
      <c r="Q497" s="184"/>
      <c r="R497" s="179" t="str">
        <f>IF($C497="","",IF(_xlfn.XLOOKUP($B497,Event_and_Consequence!$CL:$CL,Event_and_Consequence!AC:AC,"",0,1)&lt;&gt;"",_xlfn.XLOOKUP($B497,Event_and_Consequence!$CL:$CL,Event_and_Consequence!AC:AC,"",0,1),""))</f>
        <v/>
      </c>
      <c r="S497" s="179" t="str">
        <f>IF($C497="","",IF(_xlfn.XLOOKUP($B497,Event_and_Consequence!$CL:$CL,Event_and_Consequence!AD:AD,"",0,1)&lt;&gt;"",_xlfn.XLOOKUP($B497,Event_and_Consequence!$CL:$CL,Event_and_Consequence!AD:AD,"",0,1),""))</f>
        <v/>
      </c>
      <c r="T497" s="179" t="str">
        <f>IF($C497="","",IF(_xlfn.XLOOKUP($B497,Event_and_Consequence!$CL:$CL,Event_and_Consequence!AE:AE,"",0,1)&lt;&gt;"",_xlfn.XLOOKUP($B497,Event_and_Consequence!$CL:$CL,Event_and_Consequence!AE:AE,"",0,1),""))</f>
        <v/>
      </c>
      <c r="U497" s="179" t="str">
        <f>IF($C497="","",IF(_xlfn.XLOOKUP($B497,Event_and_Consequence!$CL:$CL,Event_and_Consequence!AF:AF,"",0,1)&lt;&gt;"",_xlfn.XLOOKUP($B497,Event_and_Consequence!$CL:$CL,Event_and_Consequence!AF:AF,"",0,1),""))</f>
        <v/>
      </c>
      <c r="V497" s="184"/>
      <c r="W497" s="184"/>
      <c r="X497" s="179" t="str">
        <f>IF($C497="","",IF(_xlfn.XLOOKUP($B497,Event_and_Consequence!$CL:$CL,Event_and_Consequence!AG:AG,"",0,1)&lt;&gt;"",_xlfn.XLOOKUP($B497,Event_and_Consequence!$CL:$CL,Event_and_Consequence!AG:AG,"",0,1),""))</f>
        <v/>
      </c>
      <c r="Y497" s="179" t="str">
        <f>IF($C497="","",IF(_xlfn.XLOOKUP($B497,Event_and_Consequence!$CL:$CL,Event_and_Consequence!AH:AH,"",0,1)&lt;&gt;"",_xlfn.XLOOKUP($B497,Event_and_Consequence!$CL:$CL,Event_and_Consequence!AH:AH,"",0,1),""))</f>
        <v/>
      </c>
      <c r="Z497" s="179" t="str">
        <f>IF($C497="","",IF(_xlfn.XLOOKUP($B497,Event_and_Consequence!$CL:$CL,Event_and_Consequence!AI:AI,"",0,1)&lt;&gt;"",_xlfn.XLOOKUP($B497,Event_and_Consequence!$CL:$CL,Event_and_Consequence!AI:AI,"",0,1),""))</f>
        <v/>
      </c>
      <c r="AA497" s="179" t="str">
        <f>IF($C497="","",IF(_xlfn.XLOOKUP($B497,Event_and_Consequence!$CL:$CL,Event_and_Consequence!AJ:AJ,"",0,1)&lt;&gt;"",_xlfn.XLOOKUP($B497,Event_and_Consequence!$CL:$CL,Event_and_Consequence!AJ:AJ,"",0,1),""))</f>
        <v/>
      </c>
      <c r="AB497" s="184"/>
    </row>
  </sheetData>
  <mergeCells count="7">
    <mergeCell ref="C1:F1"/>
    <mergeCell ref="G1:I1"/>
    <mergeCell ref="L1:O1"/>
    <mergeCell ref="R1:U1"/>
    <mergeCell ref="X1:AA1"/>
    <mergeCell ref="V1:W1"/>
    <mergeCell ref="P1:Q1"/>
  </mergeCells>
  <conditionalFormatting sqref="G3:I497">
    <cfRule type="expression" dxfId="8" priority="5">
      <formula>G3&lt;&gt;""</formula>
    </cfRule>
    <cfRule type="expression" dxfId="7" priority="6">
      <formula>$C3&lt;&gt;""</formula>
    </cfRule>
  </conditionalFormatting>
  <conditionalFormatting sqref="K3:K497">
    <cfRule type="expression" dxfId="6" priority="12">
      <formula>K3&lt;&gt;""</formula>
    </cfRule>
    <cfRule type="expression" dxfId="5" priority="13">
      <formula>$L3&lt;&gt;""</formula>
    </cfRule>
  </conditionalFormatting>
  <conditionalFormatting sqref="P3:P497">
    <cfRule type="expression" dxfId="4" priority="15">
      <formula>$C3&lt;&gt;""</formula>
    </cfRule>
  </conditionalFormatting>
  <conditionalFormatting sqref="P3:Q497">
    <cfRule type="expression" dxfId="3" priority="1">
      <formula>P3&lt;&gt;""</formula>
    </cfRule>
  </conditionalFormatting>
  <conditionalFormatting sqref="Q3:Q497">
    <cfRule type="expression" dxfId="2" priority="2">
      <formula>R3&lt;&gt;""</formula>
    </cfRule>
  </conditionalFormatting>
  <conditionalFormatting sqref="W3:W497">
    <cfRule type="expression" dxfId="1" priority="3">
      <formula>W3&lt;&gt;""</formula>
    </cfRule>
    <cfRule type="expression" dxfId="0" priority="4">
      <formula>$X3&lt;&gt;""</formula>
    </cfRule>
  </conditionalFormatting>
  <dataValidations count="1">
    <dataValidation type="list" allowBlank="1" showInputMessage="1" showErrorMessage="1" sqref="G3:G497" xr:uid="{B22127EF-2007-4D86-972E-F4FFDC1E3505}">
      <formula1>"Company Editing,Waiting for Company Approval"</formula1>
    </dataValidation>
  </dataValidations>
  <hyperlinks>
    <hyperlink ref="J2" location="Event_and_Consequence!A1" display="Event_and_Consequence!A1" xr:uid="{4DBB5456-2D04-4A28-A62D-01FA21F6BAFC}"/>
  </hyperlink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1C6E9-036E-4C38-B9F8-540B7285DBF7}">
  <dimension ref="A1:A27"/>
  <sheetViews>
    <sheetView showGridLines="0" workbookViewId="0"/>
  </sheetViews>
  <sheetFormatPr defaultRowHeight="12.5" x14ac:dyDescent="0.25"/>
  <sheetData>
    <row r="1" spans="1:1" ht="14" x14ac:dyDescent="0.3">
      <c r="A1" s="167" t="s">
        <v>603</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10" spans="1:1" ht="13" x14ac:dyDescent="0.3">
      <c r="A10" s="164" t="s">
        <v>263</v>
      </c>
    </row>
    <row r="11" spans="1:1" x14ac:dyDescent="0.25">
      <c r="A11" s="163" t="s">
        <v>264</v>
      </c>
    </row>
    <row r="12" spans="1:1" x14ac:dyDescent="0.25">
      <c r="A12" s="163" t="s">
        <v>265</v>
      </c>
    </row>
    <row r="14" spans="1:1" x14ac:dyDescent="0.25">
      <c r="A14" s="162" t="s">
        <v>266</v>
      </c>
    </row>
    <row r="15" spans="1:1" x14ac:dyDescent="0.25">
      <c r="A15" s="165" t="s">
        <v>267</v>
      </c>
    </row>
    <row r="16" spans="1:1" x14ac:dyDescent="0.25">
      <c r="A16" s="165" t="s">
        <v>268</v>
      </c>
    </row>
    <row r="17" spans="1:1" x14ac:dyDescent="0.25">
      <c r="A17" s="165" t="s">
        <v>269</v>
      </c>
    </row>
    <row r="18" spans="1:1" x14ac:dyDescent="0.25">
      <c r="A18" s="165" t="s">
        <v>270</v>
      </c>
    </row>
    <row r="19" spans="1:1" x14ac:dyDescent="0.25">
      <c r="A19" s="165" t="s">
        <v>271</v>
      </c>
    </row>
    <row r="21" spans="1:1" x14ac:dyDescent="0.25">
      <c r="A21" s="162" t="s">
        <v>272</v>
      </c>
    </row>
    <row r="22" spans="1:1" x14ac:dyDescent="0.25">
      <c r="A22" s="165" t="s">
        <v>273</v>
      </c>
    </row>
    <row r="23" spans="1:1" x14ac:dyDescent="0.25">
      <c r="A23" s="165" t="s">
        <v>274</v>
      </c>
    </row>
    <row r="24" spans="1:1" x14ac:dyDescent="0.25">
      <c r="A24" s="165" t="s">
        <v>275</v>
      </c>
    </row>
    <row r="25" spans="1:1" x14ac:dyDescent="0.25">
      <c r="A25" s="165" t="s">
        <v>276</v>
      </c>
    </row>
    <row r="26" spans="1:1" x14ac:dyDescent="0.25">
      <c r="A26" s="165" t="s">
        <v>277</v>
      </c>
    </row>
    <row r="27" spans="1:1" x14ac:dyDescent="0.25">
      <c r="A27" s="165" t="s">
        <v>278</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4FCA9-EF99-4581-A9C2-50CEF309CCA4}">
  <dimension ref="A1:A26"/>
  <sheetViews>
    <sheetView showGridLines="0" workbookViewId="0"/>
  </sheetViews>
  <sheetFormatPr defaultRowHeight="12.5" x14ac:dyDescent="0.25"/>
  <cols>
    <col min="1" max="1" width="96.1796875" customWidth="1"/>
  </cols>
  <sheetData>
    <row r="1" spans="1:1" ht="14" x14ac:dyDescent="0.3">
      <c r="A1" s="167" t="s">
        <v>657</v>
      </c>
    </row>
    <row r="2" spans="1:1" ht="75" x14ac:dyDescent="0.25">
      <c r="A2" s="325" t="s">
        <v>643</v>
      </c>
    </row>
    <row r="4" spans="1:1" ht="37.5" x14ac:dyDescent="0.25">
      <c r="A4" s="321" t="s">
        <v>644</v>
      </c>
    </row>
    <row r="7" spans="1:1" ht="14.5" x14ac:dyDescent="0.25">
      <c r="A7" s="322" t="s">
        <v>652</v>
      </c>
    </row>
    <row r="8" spans="1:1" ht="14.5" x14ac:dyDescent="0.25">
      <c r="A8" s="322"/>
    </row>
    <row r="9" spans="1:1" ht="14.5" x14ac:dyDescent="0.25">
      <c r="A9" s="323" t="s">
        <v>645</v>
      </c>
    </row>
    <row r="10" spans="1:1" ht="72.5" x14ac:dyDescent="0.25">
      <c r="A10" s="324" t="s">
        <v>646</v>
      </c>
    </row>
    <row r="11" spans="1:1" ht="14.5" x14ac:dyDescent="0.25">
      <c r="A11" s="323"/>
    </row>
    <row r="12" spans="1:1" ht="14.5" x14ac:dyDescent="0.25">
      <c r="A12" s="323" t="s">
        <v>647</v>
      </c>
    </row>
    <row r="13" spans="1:1" ht="14.5" x14ac:dyDescent="0.25">
      <c r="A13" s="323" t="s">
        <v>648</v>
      </c>
    </row>
    <row r="14" spans="1:1" ht="14.5" x14ac:dyDescent="0.25">
      <c r="A14" s="323" t="s">
        <v>649</v>
      </c>
    </row>
    <row r="15" spans="1:1" ht="14.5" x14ac:dyDescent="0.25">
      <c r="A15" s="323"/>
    </row>
    <row r="16" spans="1:1" ht="14.5" x14ac:dyDescent="0.25">
      <c r="A16" s="323" t="s">
        <v>650</v>
      </c>
    </row>
    <row r="17" spans="1:1" ht="14.5" x14ac:dyDescent="0.25">
      <c r="A17" s="323" t="s">
        <v>651</v>
      </c>
    </row>
    <row r="18" spans="1:1" x14ac:dyDescent="0.25">
      <c r="A18" s="165"/>
    </row>
    <row r="20" spans="1:1" x14ac:dyDescent="0.25">
      <c r="A20" s="162"/>
    </row>
    <row r="21" spans="1:1" x14ac:dyDescent="0.25">
      <c r="A21" s="165"/>
    </row>
    <row r="22" spans="1:1" x14ac:dyDescent="0.25">
      <c r="A22" s="165"/>
    </row>
    <row r="23" spans="1:1" x14ac:dyDescent="0.25">
      <c r="A23" s="165"/>
    </row>
    <row r="24" spans="1:1" x14ac:dyDescent="0.25">
      <c r="A24" s="165"/>
    </row>
    <row r="25" spans="1:1" x14ac:dyDescent="0.25">
      <c r="A25" s="165"/>
    </row>
    <row r="26" spans="1:1" x14ac:dyDescent="0.25">
      <c r="A26" s="165"/>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M80"/>
  <sheetViews>
    <sheetView topLeftCell="B13" zoomScaleNormal="100" workbookViewId="0">
      <selection activeCell="G21" sqref="G21"/>
    </sheetView>
  </sheetViews>
  <sheetFormatPr defaultColWidth="9.1796875" defaultRowHeight="10" x14ac:dyDescent="0.2"/>
  <cols>
    <col min="1" max="1" width="35.1796875" style="3" bestFit="1" customWidth="1"/>
    <col min="2" max="2" width="3.1796875" style="3" customWidth="1"/>
    <col min="3" max="6" width="25.54296875" style="3" customWidth="1"/>
    <col min="7" max="7" width="26.81640625" style="3" bestFit="1" customWidth="1"/>
    <col min="8" max="8" width="9.453125" style="3" customWidth="1"/>
    <col min="9" max="10" width="9.1796875" style="3"/>
    <col min="11" max="11" width="22.54296875" style="3" bestFit="1" customWidth="1"/>
    <col min="12" max="16384" width="9.1796875" style="3"/>
  </cols>
  <sheetData>
    <row r="1" spans="1:13" ht="11.25" customHeight="1" x14ac:dyDescent="0.25">
      <c r="A1" s="2" t="s">
        <v>281</v>
      </c>
      <c r="B1" s="2"/>
      <c r="C1" s="73" t="s">
        <v>297</v>
      </c>
      <c r="D1" s="73" t="s">
        <v>298</v>
      </c>
      <c r="E1" s="73" t="s">
        <v>299</v>
      </c>
      <c r="F1" s="2" t="s">
        <v>30</v>
      </c>
      <c r="G1" s="2" t="s">
        <v>300</v>
      </c>
      <c r="H1" s="405" t="s">
        <v>301</v>
      </c>
      <c r="I1" s="405"/>
      <c r="K1" s="2" t="s">
        <v>31</v>
      </c>
      <c r="M1" s="2" t="s">
        <v>302</v>
      </c>
    </row>
    <row r="2" spans="1:13" x14ac:dyDescent="0.2">
      <c r="A2" s="3" t="s">
        <v>99</v>
      </c>
      <c r="C2" s="3" t="s">
        <v>303</v>
      </c>
      <c r="D2" s="3" t="s">
        <v>304</v>
      </c>
      <c r="E2" s="3" t="s">
        <v>305</v>
      </c>
      <c r="F2" s="3" t="s">
        <v>306</v>
      </c>
      <c r="G2" s="3" t="s">
        <v>307</v>
      </c>
      <c r="H2" s="405"/>
      <c r="I2" s="405"/>
      <c r="K2" s="3" t="s">
        <v>308</v>
      </c>
    </row>
    <row r="3" spans="1:13" x14ac:dyDescent="0.2">
      <c r="A3" s="3" t="s">
        <v>112</v>
      </c>
      <c r="C3" s="3" t="s">
        <v>309</v>
      </c>
      <c r="D3" s="3" t="s">
        <v>303</v>
      </c>
      <c r="E3" s="3" t="s">
        <v>310</v>
      </c>
      <c r="F3" s="3" t="s">
        <v>202</v>
      </c>
      <c r="G3" s="3" t="s">
        <v>311</v>
      </c>
      <c r="H3" s="405"/>
      <c r="I3" s="405"/>
      <c r="K3" s="3" t="s">
        <v>240</v>
      </c>
      <c r="M3" s="3" t="s">
        <v>34</v>
      </c>
    </row>
    <row r="4" spans="1:13" x14ac:dyDescent="0.2">
      <c r="A4" s="3" t="s">
        <v>312</v>
      </c>
      <c r="C4" s="3" t="s">
        <v>313</v>
      </c>
      <c r="D4" s="3" t="s">
        <v>314</v>
      </c>
      <c r="E4" s="3" t="s">
        <v>315</v>
      </c>
      <c r="F4" s="3" t="s">
        <v>228</v>
      </c>
      <c r="G4" s="3" t="s">
        <v>232</v>
      </c>
      <c r="H4" s="405"/>
      <c r="I4" s="405"/>
      <c r="K4" s="3" t="s">
        <v>316</v>
      </c>
      <c r="M4" s="3" t="s">
        <v>35</v>
      </c>
    </row>
    <row r="5" spans="1:13" x14ac:dyDescent="0.2">
      <c r="B5" s="61"/>
      <c r="C5" s="3" t="s">
        <v>317</v>
      </c>
      <c r="D5" s="3" t="s">
        <v>318</v>
      </c>
      <c r="E5" s="3" t="s">
        <v>319</v>
      </c>
      <c r="F5" s="3" t="s">
        <v>320</v>
      </c>
      <c r="G5" s="3" t="s">
        <v>243</v>
      </c>
      <c r="K5" s="3" t="s">
        <v>256</v>
      </c>
      <c r="M5" s="3" t="s">
        <v>36</v>
      </c>
    </row>
    <row r="6" spans="1:13" x14ac:dyDescent="0.2">
      <c r="A6" s="61" t="s">
        <v>321</v>
      </c>
      <c r="B6" s="61"/>
      <c r="C6" s="3" t="s">
        <v>322</v>
      </c>
      <c r="D6" s="3" t="s">
        <v>323</v>
      </c>
      <c r="E6" s="3" t="s">
        <v>324</v>
      </c>
      <c r="F6" s="3" t="s">
        <v>247</v>
      </c>
      <c r="G6" s="3" t="s">
        <v>325</v>
      </c>
      <c r="H6" s="3" t="s">
        <v>209</v>
      </c>
      <c r="K6" s="3" t="s">
        <v>217</v>
      </c>
      <c r="M6" s="3" t="s">
        <v>37</v>
      </c>
    </row>
    <row r="7" spans="1:13" x14ac:dyDescent="0.2">
      <c r="A7" s="61" t="s">
        <v>326</v>
      </c>
      <c r="B7" s="61"/>
      <c r="C7" s="3" t="s">
        <v>227</v>
      </c>
      <c r="D7" s="3" t="s">
        <v>327</v>
      </c>
      <c r="E7" s="3" t="s">
        <v>328</v>
      </c>
      <c r="F7" s="3" t="s">
        <v>329</v>
      </c>
      <c r="G7" s="3" t="s">
        <v>251</v>
      </c>
      <c r="H7" s="3" t="s">
        <v>208</v>
      </c>
      <c r="K7" s="3" t="s">
        <v>249</v>
      </c>
      <c r="M7" s="3" t="s">
        <v>38</v>
      </c>
    </row>
    <row r="8" spans="1:13" x14ac:dyDescent="0.2">
      <c r="A8" s="61" t="s">
        <v>330</v>
      </c>
      <c r="C8" s="3" t="s">
        <v>331</v>
      </c>
      <c r="D8" s="3" t="s">
        <v>332</v>
      </c>
      <c r="E8" s="3" t="s">
        <v>333</v>
      </c>
      <c r="F8" s="3" t="s">
        <v>334</v>
      </c>
      <c r="G8" s="3" t="s">
        <v>220</v>
      </c>
      <c r="H8" s="8"/>
      <c r="K8" s="3" t="s">
        <v>335</v>
      </c>
      <c r="M8" s="3" t="s">
        <v>39</v>
      </c>
    </row>
    <row r="9" spans="1:13" ht="10.5" x14ac:dyDescent="0.25">
      <c r="B9" s="2"/>
      <c r="C9" s="3" t="s">
        <v>336</v>
      </c>
      <c r="D9" s="3" t="s">
        <v>337</v>
      </c>
      <c r="E9" s="3" t="s">
        <v>338</v>
      </c>
      <c r="F9" s="3" t="s">
        <v>339</v>
      </c>
      <c r="K9" s="3" t="s">
        <v>340</v>
      </c>
      <c r="M9" s="3" t="s">
        <v>40</v>
      </c>
    </row>
    <row r="10" spans="1:13" ht="10.5" x14ac:dyDescent="0.25">
      <c r="A10" s="2" t="s">
        <v>341</v>
      </c>
      <c r="C10" s="3" t="s">
        <v>342</v>
      </c>
      <c r="D10" s="3" t="s">
        <v>343</v>
      </c>
      <c r="E10" s="3" t="s">
        <v>344</v>
      </c>
      <c r="F10" s="3" t="s">
        <v>220</v>
      </c>
      <c r="G10" s="2" t="s">
        <v>345</v>
      </c>
      <c r="K10" s="3" t="s">
        <v>346</v>
      </c>
      <c r="M10" s="3" t="s">
        <v>41</v>
      </c>
    </row>
    <row r="11" spans="1:13" ht="10.5" x14ac:dyDescent="0.25">
      <c r="A11" s="3" t="s">
        <v>107</v>
      </c>
      <c r="C11" s="3" t="s">
        <v>347</v>
      </c>
      <c r="D11" s="3" t="s">
        <v>348</v>
      </c>
      <c r="E11" s="3" t="s">
        <v>349</v>
      </c>
      <c r="G11" s="3" t="s">
        <v>209</v>
      </c>
      <c r="H11" s="73" t="s">
        <v>350</v>
      </c>
      <c r="K11" s="3" t="s">
        <v>351</v>
      </c>
      <c r="M11" s="3" t="s">
        <v>42</v>
      </c>
    </row>
    <row r="12" spans="1:13" x14ac:dyDescent="0.2">
      <c r="A12" s="3" t="s">
        <v>101</v>
      </c>
      <c r="C12" s="3" t="s">
        <v>352</v>
      </c>
      <c r="D12" s="3" t="s">
        <v>353</v>
      </c>
      <c r="E12" s="3" t="s">
        <v>354</v>
      </c>
      <c r="G12" s="3" t="s">
        <v>208</v>
      </c>
      <c r="H12" s="3" t="s">
        <v>355</v>
      </c>
      <c r="K12" s="3" t="s">
        <v>356</v>
      </c>
      <c r="M12" s="3" t="s">
        <v>43</v>
      </c>
    </row>
    <row r="13" spans="1:13" ht="10.5" x14ac:dyDescent="0.25">
      <c r="A13" s="3" t="s">
        <v>357</v>
      </c>
      <c r="C13" s="3" t="s">
        <v>201</v>
      </c>
      <c r="D13" s="3" t="s">
        <v>358</v>
      </c>
      <c r="E13" s="3" t="s">
        <v>359</v>
      </c>
      <c r="F13" s="2" t="s">
        <v>360</v>
      </c>
      <c r="H13" s="3" t="s">
        <v>361</v>
      </c>
      <c r="K13" s="3" t="s">
        <v>362</v>
      </c>
      <c r="M13" s="3" t="s">
        <v>221</v>
      </c>
    </row>
    <row r="14" spans="1:13" ht="10.5" x14ac:dyDescent="0.25">
      <c r="A14" s="3" t="s">
        <v>363</v>
      </c>
      <c r="C14" s="3" t="s">
        <v>364</v>
      </c>
      <c r="D14" s="3" t="s">
        <v>254</v>
      </c>
      <c r="E14" s="3" t="s">
        <v>365</v>
      </c>
      <c r="F14" s="3" t="s">
        <v>366</v>
      </c>
      <c r="G14" s="2" t="s">
        <v>284</v>
      </c>
      <c r="K14" s="3" t="s">
        <v>367</v>
      </c>
      <c r="M14" s="3" t="s">
        <v>45</v>
      </c>
    </row>
    <row r="15" spans="1:13" x14ac:dyDescent="0.2">
      <c r="C15" s="3" t="s">
        <v>368</v>
      </c>
      <c r="D15" s="3" t="s">
        <v>369</v>
      </c>
      <c r="E15" s="3" t="s">
        <v>370</v>
      </c>
      <c r="F15" s="3" t="s">
        <v>371</v>
      </c>
      <c r="G15" s="3" t="s">
        <v>209</v>
      </c>
      <c r="K15" s="3" t="s">
        <v>372</v>
      </c>
      <c r="M15" s="3" t="s">
        <v>220</v>
      </c>
    </row>
    <row r="16" spans="1:13" ht="12.5" x14ac:dyDescent="0.25">
      <c r="A16" s="2" t="s">
        <v>373</v>
      </c>
      <c r="C16" s="3" t="s">
        <v>374</v>
      </c>
      <c r="D16" s="3" t="s">
        <v>375</v>
      </c>
      <c r="E16" s="3" t="s">
        <v>376</v>
      </c>
      <c r="F16" s="3" t="s">
        <v>377</v>
      </c>
      <c r="G16" s="3" t="s">
        <v>208</v>
      </c>
      <c r="K16" s="3" t="s">
        <v>378</v>
      </c>
      <c r="M16"/>
    </row>
    <row r="17" spans="1:13" ht="12.5" x14ac:dyDescent="0.25">
      <c r="A17" s="3" t="s">
        <v>100</v>
      </c>
      <c r="C17" s="3" t="s">
        <v>379</v>
      </c>
      <c r="D17" s="3" t="s">
        <v>380</v>
      </c>
      <c r="E17" s="3" t="s">
        <v>379</v>
      </c>
      <c r="F17" s="3" t="s">
        <v>255</v>
      </c>
      <c r="K17" s="3" t="s">
        <v>220</v>
      </c>
      <c r="M17"/>
    </row>
    <row r="18" spans="1:13" ht="12.5" x14ac:dyDescent="0.25">
      <c r="A18" s="3" t="s">
        <v>381</v>
      </c>
      <c r="C18" s="3" t="s">
        <v>382</v>
      </c>
      <c r="D18" s="3" t="s">
        <v>383</v>
      </c>
      <c r="E18" s="3" t="s">
        <v>384</v>
      </c>
      <c r="F18" s="3" t="s">
        <v>376</v>
      </c>
      <c r="G18" s="2" t="s">
        <v>385</v>
      </c>
      <c r="M18"/>
    </row>
    <row r="19" spans="1:13" ht="12.5" x14ac:dyDescent="0.25">
      <c r="C19" s="3" t="s">
        <v>386</v>
      </c>
      <c r="D19" s="3" t="s">
        <v>342</v>
      </c>
      <c r="E19" s="3" t="s">
        <v>387</v>
      </c>
      <c r="F19" s="3" t="s">
        <v>388</v>
      </c>
      <c r="G19" s="3" t="s">
        <v>210</v>
      </c>
      <c r="M19"/>
    </row>
    <row r="20" spans="1:13" ht="12.5" x14ac:dyDescent="0.25">
      <c r="C20" s="3" t="s">
        <v>389</v>
      </c>
      <c r="D20" s="3" t="s">
        <v>390</v>
      </c>
      <c r="E20" s="3" t="s">
        <v>382</v>
      </c>
      <c r="F20" s="3" t="s">
        <v>391</v>
      </c>
      <c r="G20" s="3" t="s">
        <v>237</v>
      </c>
      <c r="K20" s="2" t="s">
        <v>627</v>
      </c>
      <c r="M20"/>
    </row>
    <row r="21" spans="1:13" ht="12.5" x14ac:dyDescent="0.25">
      <c r="C21" s="3" t="s">
        <v>392</v>
      </c>
      <c r="D21" s="3" t="s">
        <v>393</v>
      </c>
      <c r="E21" s="3" t="s">
        <v>394</v>
      </c>
      <c r="F21" s="3" t="s">
        <v>203</v>
      </c>
      <c r="G21" s="3" t="s">
        <v>208</v>
      </c>
      <c r="K21" s="3" t="s">
        <v>211</v>
      </c>
      <c r="M21"/>
    </row>
    <row r="22" spans="1:13" ht="12.5" x14ac:dyDescent="0.25">
      <c r="C22" s="3" t="s">
        <v>395</v>
      </c>
      <c r="D22" s="3" t="s">
        <v>396</v>
      </c>
      <c r="E22" s="3" t="s">
        <v>378</v>
      </c>
      <c r="F22" s="3" t="s">
        <v>239</v>
      </c>
      <c r="G22" s="3" t="s">
        <v>209</v>
      </c>
      <c r="K22" s="3" t="s">
        <v>620</v>
      </c>
      <c r="M22"/>
    </row>
    <row r="23" spans="1:13" ht="12.5" x14ac:dyDescent="0.25">
      <c r="C23" s="3" t="s">
        <v>246</v>
      </c>
      <c r="D23" s="3" t="s">
        <v>397</v>
      </c>
      <c r="E23" s="3" t="s">
        <v>398</v>
      </c>
      <c r="F23" s="3" t="s">
        <v>216</v>
      </c>
      <c r="G23" s="3" t="s">
        <v>208</v>
      </c>
      <c r="K23" s="3" t="s">
        <v>621</v>
      </c>
      <c r="M23"/>
    </row>
    <row r="24" spans="1:13" ht="12.5" x14ac:dyDescent="0.25">
      <c r="C24" s="3" t="s">
        <v>399</v>
      </c>
      <c r="D24" s="3" t="s">
        <v>400</v>
      </c>
      <c r="E24" s="3" t="s">
        <v>401</v>
      </c>
      <c r="F24" s="3" t="s">
        <v>220</v>
      </c>
      <c r="K24" s="3" t="s">
        <v>622</v>
      </c>
      <c r="M24"/>
    </row>
    <row r="25" spans="1:13" ht="12.5" x14ac:dyDescent="0.25">
      <c r="C25" s="3" t="s">
        <v>402</v>
      </c>
      <c r="D25" s="3" t="s">
        <v>403</v>
      </c>
      <c r="E25" s="3" t="s">
        <v>404</v>
      </c>
      <c r="G25" s="2" t="s">
        <v>405</v>
      </c>
      <c r="K25" s="3" t="s">
        <v>623</v>
      </c>
      <c r="M25"/>
    </row>
    <row r="26" spans="1:13" ht="12.5" x14ac:dyDescent="0.25">
      <c r="C26" s="3" t="s">
        <v>220</v>
      </c>
      <c r="D26" s="3" t="s">
        <v>406</v>
      </c>
      <c r="E26" s="3" t="s">
        <v>407</v>
      </c>
      <c r="F26" s="74"/>
      <c r="G26" s="3" t="s">
        <v>209</v>
      </c>
      <c r="K26" s="3" t="s">
        <v>624</v>
      </c>
      <c r="M26"/>
    </row>
    <row r="27" spans="1:13" ht="12.5" x14ac:dyDescent="0.25">
      <c r="D27" s="3" t="s">
        <v>408</v>
      </c>
      <c r="E27" s="3" t="s">
        <v>409</v>
      </c>
      <c r="F27" s="75" t="s">
        <v>410</v>
      </c>
      <c r="G27" s="3" t="s">
        <v>208</v>
      </c>
      <c r="K27" s="3" t="s">
        <v>625</v>
      </c>
      <c r="M27"/>
    </row>
    <row r="28" spans="1:13" ht="12.5" x14ac:dyDescent="0.25">
      <c r="D28" s="3" t="s">
        <v>411</v>
      </c>
      <c r="E28" s="3" t="s">
        <v>412</v>
      </c>
      <c r="K28" s="3" t="s">
        <v>626</v>
      </c>
      <c r="M28"/>
    </row>
    <row r="29" spans="1:13" ht="12.5" x14ac:dyDescent="0.25">
      <c r="D29" s="3" t="s">
        <v>374</v>
      </c>
      <c r="E29" s="3" t="s">
        <v>413</v>
      </c>
      <c r="F29" s="2" t="s">
        <v>247</v>
      </c>
      <c r="G29" s="2" t="s">
        <v>414</v>
      </c>
      <c r="K29" s="28"/>
      <c r="M29"/>
    </row>
    <row r="30" spans="1:13" ht="12.5" x14ac:dyDescent="0.25">
      <c r="D30" s="3" t="s">
        <v>415</v>
      </c>
      <c r="E30" s="3" t="s">
        <v>251</v>
      </c>
      <c r="F30" s="3" t="s">
        <v>416</v>
      </c>
      <c r="G30" s="3" t="s">
        <v>211</v>
      </c>
      <c r="K30" s="2" t="s">
        <v>628</v>
      </c>
      <c r="M30"/>
    </row>
    <row r="31" spans="1:13" ht="12.5" x14ac:dyDescent="0.25">
      <c r="D31" s="3" t="s">
        <v>417</v>
      </c>
      <c r="E31" s="3" t="s">
        <v>418</v>
      </c>
      <c r="F31" s="3" t="s">
        <v>248</v>
      </c>
      <c r="G31" s="3" t="s">
        <v>238</v>
      </c>
      <c r="K31" s="3" t="s">
        <v>211</v>
      </c>
      <c r="M31"/>
    </row>
    <row r="32" spans="1:13" ht="12.5" x14ac:dyDescent="0.25">
      <c r="D32" s="3" t="s">
        <v>419</v>
      </c>
      <c r="E32" s="3" t="s">
        <v>420</v>
      </c>
      <c r="G32" s="3" t="s">
        <v>212</v>
      </c>
      <c r="K32" s="3" t="s">
        <v>620</v>
      </c>
      <c r="M32"/>
    </row>
    <row r="33" spans="4:13" ht="12.5" x14ac:dyDescent="0.25">
      <c r="D33" s="3" t="s">
        <v>421</v>
      </c>
      <c r="E33" s="3" t="s">
        <v>220</v>
      </c>
      <c r="K33" s="3" t="s">
        <v>621</v>
      </c>
      <c r="M33"/>
    </row>
    <row r="34" spans="4:13" ht="12.5" x14ac:dyDescent="0.25">
      <c r="D34" s="3" t="s">
        <v>422</v>
      </c>
      <c r="G34" s="2"/>
      <c r="K34" s="3" t="s">
        <v>622</v>
      </c>
      <c r="M34"/>
    </row>
    <row r="35" spans="4:13" ht="12.5" x14ac:dyDescent="0.25">
      <c r="D35" s="3" t="s">
        <v>423</v>
      </c>
      <c r="G35" s="2" t="s">
        <v>424</v>
      </c>
      <c r="K35" s="3" t="s">
        <v>623</v>
      </c>
      <c r="M35"/>
    </row>
    <row r="36" spans="4:13" ht="12.5" x14ac:dyDescent="0.25">
      <c r="D36" s="3" t="s">
        <v>425</v>
      </c>
      <c r="G36" s="2"/>
      <c r="K36" s="3" t="s">
        <v>624</v>
      </c>
      <c r="M36"/>
    </row>
    <row r="37" spans="4:13" ht="12.5" x14ac:dyDescent="0.25">
      <c r="D37" s="3" t="s">
        <v>426</v>
      </c>
      <c r="G37" s="3" t="s">
        <v>209</v>
      </c>
      <c r="K37" s="3" t="s">
        <v>625</v>
      </c>
      <c r="M37"/>
    </row>
    <row r="38" spans="4:13" ht="12.5" x14ac:dyDescent="0.25">
      <c r="D38" s="3" t="s">
        <v>382</v>
      </c>
      <c r="G38" s="3" t="s">
        <v>208</v>
      </c>
      <c r="K38" s="3" t="s">
        <v>626</v>
      </c>
      <c r="M38"/>
    </row>
    <row r="39" spans="4:13" ht="12.5" x14ac:dyDescent="0.25">
      <c r="D39" s="3" t="s">
        <v>427</v>
      </c>
      <c r="K39" s="3" t="s">
        <v>629</v>
      </c>
      <c r="M39"/>
    </row>
    <row r="40" spans="4:13" ht="12.5" x14ac:dyDescent="0.25">
      <c r="D40" s="3" t="s">
        <v>428</v>
      </c>
      <c r="M40"/>
    </row>
    <row r="41" spans="4:13" ht="12.5" x14ac:dyDescent="0.25">
      <c r="D41" s="3" t="s">
        <v>429</v>
      </c>
      <c r="M41"/>
    </row>
    <row r="42" spans="4:13" ht="12.5" x14ac:dyDescent="0.25">
      <c r="D42" s="3" t="s">
        <v>430</v>
      </c>
      <c r="M42"/>
    </row>
    <row r="43" spans="4:13" ht="12.5" x14ac:dyDescent="0.25">
      <c r="D43" s="3" t="s">
        <v>431</v>
      </c>
      <c r="M43"/>
    </row>
    <row r="44" spans="4:13" ht="12.5" x14ac:dyDescent="0.25">
      <c r="D44" s="3" t="s">
        <v>432</v>
      </c>
      <c r="M44"/>
    </row>
    <row r="45" spans="4:13" ht="12.5" x14ac:dyDescent="0.25">
      <c r="D45" s="3" t="s">
        <v>392</v>
      </c>
      <c r="H45" s="8"/>
      <c r="M45"/>
    </row>
    <row r="46" spans="4:13" ht="12.5" x14ac:dyDescent="0.25">
      <c r="D46" s="3" t="s">
        <v>215</v>
      </c>
      <c r="H46" s="8"/>
      <c r="M46"/>
    </row>
    <row r="47" spans="4:13" ht="12.5" x14ac:dyDescent="0.25">
      <c r="D47" s="3" t="s">
        <v>433</v>
      </c>
      <c r="M47"/>
    </row>
    <row r="48" spans="4:13" ht="12.5" x14ac:dyDescent="0.25">
      <c r="D48" s="3" t="s">
        <v>434</v>
      </c>
      <c r="M48"/>
    </row>
    <row r="49" spans="4:13" ht="12.5" x14ac:dyDescent="0.25">
      <c r="D49" s="3" t="s">
        <v>246</v>
      </c>
      <c r="M49"/>
    </row>
    <row r="50" spans="4:13" ht="12.5" x14ac:dyDescent="0.25">
      <c r="D50" s="3" t="s">
        <v>435</v>
      </c>
      <c r="M50"/>
    </row>
    <row r="51" spans="4:13" ht="12.5" x14ac:dyDescent="0.25">
      <c r="D51" s="3" t="s">
        <v>399</v>
      </c>
      <c r="M51"/>
    </row>
    <row r="52" spans="4:13" ht="12.5" x14ac:dyDescent="0.25">
      <c r="D52" s="3" t="s">
        <v>436</v>
      </c>
      <c r="M52"/>
    </row>
    <row r="53" spans="4:13" ht="12.5" x14ac:dyDescent="0.25">
      <c r="D53" s="3" t="s">
        <v>220</v>
      </c>
      <c r="M53"/>
    </row>
    <row r="54" spans="4:13" ht="12.5" x14ac:dyDescent="0.25">
      <c r="M54"/>
    </row>
    <row r="55" spans="4:13" ht="12.5" x14ac:dyDescent="0.25">
      <c r="M55"/>
    </row>
    <row r="56" spans="4:13" ht="12.5" x14ac:dyDescent="0.25">
      <c r="M56"/>
    </row>
    <row r="57" spans="4:13" ht="12.5" x14ac:dyDescent="0.25">
      <c r="M57"/>
    </row>
    <row r="58" spans="4:13" ht="12.5" x14ac:dyDescent="0.25">
      <c r="M58"/>
    </row>
    <row r="59" spans="4:13" ht="12.5" x14ac:dyDescent="0.25">
      <c r="M59"/>
    </row>
    <row r="60" spans="4:13" ht="12.5" x14ac:dyDescent="0.25">
      <c r="M60"/>
    </row>
    <row r="61" spans="4:13" ht="12.5" x14ac:dyDescent="0.25">
      <c r="M61"/>
    </row>
    <row r="62" spans="4:13" ht="12.5" x14ac:dyDescent="0.25">
      <c r="M62"/>
    </row>
    <row r="63" spans="4:13" ht="12.5" x14ac:dyDescent="0.25">
      <c r="M63"/>
    </row>
    <row r="64" spans="4:13" ht="12.5" x14ac:dyDescent="0.25">
      <c r="M64"/>
    </row>
    <row r="65" spans="13:13" ht="12.5" x14ac:dyDescent="0.25">
      <c r="M65"/>
    </row>
    <row r="66" spans="13:13" ht="12.5" x14ac:dyDescent="0.25">
      <c r="M66"/>
    </row>
    <row r="67" spans="13:13" ht="12.5" x14ac:dyDescent="0.25">
      <c r="M67"/>
    </row>
    <row r="68" spans="13:13" ht="12.5" x14ac:dyDescent="0.25">
      <c r="M68"/>
    </row>
    <row r="69" spans="13:13" ht="12.5" x14ac:dyDescent="0.25">
      <c r="M69"/>
    </row>
    <row r="70" spans="13:13" ht="12.5" x14ac:dyDescent="0.25">
      <c r="M70"/>
    </row>
    <row r="71" spans="13:13" ht="12.5" x14ac:dyDescent="0.25">
      <c r="M71"/>
    </row>
    <row r="72" spans="13:13" ht="12.5" x14ac:dyDescent="0.25">
      <c r="M72"/>
    </row>
    <row r="73" spans="13:13" ht="12.5" x14ac:dyDescent="0.25">
      <c r="M73"/>
    </row>
    <row r="74" spans="13:13" ht="12.5" x14ac:dyDescent="0.25">
      <c r="M74"/>
    </row>
    <row r="75" spans="13:13" ht="12.5" x14ac:dyDescent="0.25">
      <c r="M75"/>
    </row>
    <row r="76" spans="13:13" ht="12.5" x14ac:dyDescent="0.25">
      <c r="M76"/>
    </row>
    <row r="77" spans="13:13" ht="12.5" x14ac:dyDescent="0.25">
      <c r="M77"/>
    </row>
    <row r="78" spans="13:13" ht="12.5" x14ac:dyDescent="0.25">
      <c r="M78"/>
    </row>
    <row r="79" spans="13:13" ht="12.5" x14ac:dyDescent="0.25">
      <c r="M79"/>
    </row>
    <row r="80" spans="13:13" ht="12.5" x14ac:dyDescent="0.25">
      <c r="M80"/>
    </row>
  </sheetData>
  <sortState xmlns:xlrd2="http://schemas.microsoft.com/office/spreadsheetml/2017/richdata2" ref="Q2:S234">
    <sortCondition ref="Q2"/>
  </sortState>
  <mergeCells count="1">
    <mergeCell ref="H1:I4"/>
  </mergeCells>
  <phoneticPr fontId="4"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5960C-51C8-421D-8A63-CF70A30E057D}">
  <sheetPr codeName="Sheet5"/>
  <dimension ref="A1:E207"/>
  <sheetViews>
    <sheetView topLeftCell="B95" zoomScaleNormal="100" workbookViewId="0">
      <selection activeCell="E105" sqref="E102:E105"/>
    </sheetView>
  </sheetViews>
  <sheetFormatPr defaultRowHeight="12.5" x14ac:dyDescent="0.25"/>
  <cols>
    <col min="1" max="1" width="22.453125" bestFit="1" customWidth="1"/>
    <col min="2" max="2" width="52.54296875" bestFit="1" customWidth="1"/>
    <col min="3" max="3" width="7.81640625" customWidth="1"/>
    <col min="4" max="4" width="52.54296875" style="3" bestFit="1" customWidth="1"/>
    <col min="5" max="5" width="43.81640625" style="3" bestFit="1" customWidth="1"/>
  </cols>
  <sheetData>
    <row r="1" spans="1:5" x14ac:dyDescent="0.25">
      <c r="A1" s="112" t="s">
        <v>31</v>
      </c>
      <c r="B1" s="112" t="s">
        <v>437</v>
      </c>
      <c r="C1" s="102"/>
      <c r="D1" s="112" t="s">
        <v>437</v>
      </c>
      <c r="E1" s="112" t="s">
        <v>438</v>
      </c>
    </row>
    <row r="2" spans="1:5" x14ac:dyDescent="0.25">
      <c r="A2" s="3" t="s">
        <v>439</v>
      </c>
      <c r="B2" s="3" t="s">
        <v>440</v>
      </c>
      <c r="C2" s="3"/>
      <c r="D2" s="3" t="s">
        <v>218</v>
      </c>
      <c r="E2" s="3" t="s">
        <v>441</v>
      </c>
    </row>
    <row r="3" spans="1:5" x14ac:dyDescent="0.25">
      <c r="A3" s="3" t="s">
        <v>439</v>
      </c>
      <c r="B3" s="3" t="s">
        <v>442</v>
      </c>
      <c r="C3" s="3"/>
      <c r="D3" s="3" t="s">
        <v>218</v>
      </c>
      <c r="E3" s="3" t="s">
        <v>241</v>
      </c>
    </row>
    <row r="4" spans="1:5" x14ac:dyDescent="0.25">
      <c r="A4" s="3" t="s">
        <v>439</v>
      </c>
      <c r="B4" s="3" t="s">
        <v>443</v>
      </c>
      <c r="C4" s="3"/>
      <c r="D4" s="3" t="s">
        <v>218</v>
      </c>
      <c r="E4" s="3" t="s">
        <v>231</v>
      </c>
    </row>
    <row r="5" spans="1:5" x14ac:dyDescent="0.25">
      <c r="A5" s="3" t="s">
        <v>439</v>
      </c>
      <c r="B5" s="3" t="s">
        <v>444</v>
      </c>
      <c r="C5" s="3"/>
      <c r="D5" s="3" t="s">
        <v>218</v>
      </c>
      <c r="E5" s="3" t="s">
        <v>445</v>
      </c>
    </row>
    <row r="6" spans="1:5" x14ac:dyDescent="0.25">
      <c r="A6" s="110" t="s">
        <v>439</v>
      </c>
      <c r="B6" s="110" t="s">
        <v>446</v>
      </c>
      <c r="C6" s="3"/>
      <c r="D6" s="3" t="s">
        <v>218</v>
      </c>
      <c r="E6" s="3" t="s">
        <v>219</v>
      </c>
    </row>
    <row r="7" spans="1:5" x14ac:dyDescent="0.25">
      <c r="A7" s="3" t="s">
        <v>240</v>
      </c>
      <c r="B7" s="3" t="s">
        <v>447</v>
      </c>
      <c r="C7" s="3"/>
      <c r="D7" s="110" t="s">
        <v>218</v>
      </c>
      <c r="E7" s="110" t="s">
        <v>448</v>
      </c>
    </row>
    <row r="8" spans="1:5" x14ac:dyDescent="0.25">
      <c r="A8" s="3" t="s">
        <v>240</v>
      </c>
      <c r="B8" s="3" t="s">
        <v>449</v>
      </c>
      <c r="C8" s="3"/>
      <c r="D8" s="3" t="s">
        <v>450</v>
      </c>
      <c r="E8" s="3" t="s">
        <v>441</v>
      </c>
    </row>
    <row r="9" spans="1:5" x14ac:dyDescent="0.25">
      <c r="A9" s="3" t="s">
        <v>240</v>
      </c>
      <c r="B9" s="3" t="s">
        <v>241</v>
      </c>
      <c r="C9" s="3"/>
      <c r="D9" s="3" t="s">
        <v>450</v>
      </c>
      <c r="E9" s="3" t="s">
        <v>241</v>
      </c>
    </row>
    <row r="10" spans="1:5" x14ac:dyDescent="0.25">
      <c r="A10" s="3" t="s">
        <v>240</v>
      </c>
      <c r="B10" s="3" t="s">
        <v>451</v>
      </c>
      <c r="C10" s="3"/>
      <c r="D10" s="3" t="s">
        <v>450</v>
      </c>
      <c r="E10" s="3" t="s">
        <v>231</v>
      </c>
    </row>
    <row r="11" spans="1:5" x14ac:dyDescent="0.25">
      <c r="A11" s="3" t="s">
        <v>240</v>
      </c>
      <c r="B11" s="3" t="s">
        <v>452</v>
      </c>
      <c r="C11" s="3"/>
      <c r="D11" s="3" t="s">
        <v>450</v>
      </c>
      <c r="E11" s="3" t="s">
        <v>445</v>
      </c>
    </row>
    <row r="12" spans="1:5" x14ac:dyDescent="0.25">
      <c r="A12" s="3" t="s">
        <v>240</v>
      </c>
      <c r="B12" s="3" t="s">
        <v>453</v>
      </c>
      <c r="C12" s="3"/>
      <c r="D12" s="3" t="s">
        <v>450</v>
      </c>
      <c r="E12" s="3" t="s">
        <v>219</v>
      </c>
    </row>
    <row r="13" spans="1:5" x14ac:dyDescent="0.25">
      <c r="A13" s="110" t="s">
        <v>240</v>
      </c>
      <c r="B13" s="110" t="s">
        <v>448</v>
      </c>
      <c r="C13" s="3"/>
      <c r="D13" s="110" t="s">
        <v>450</v>
      </c>
      <c r="E13" s="110" t="s">
        <v>448</v>
      </c>
    </row>
    <row r="14" spans="1:5" x14ac:dyDescent="0.25">
      <c r="A14" s="3" t="s">
        <v>316</v>
      </c>
      <c r="B14" s="3" t="s">
        <v>454</v>
      </c>
      <c r="C14" s="3"/>
      <c r="D14" s="3" t="s">
        <v>455</v>
      </c>
      <c r="E14" s="3" t="s">
        <v>456</v>
      </c>
    </row>
    <row r="15" spans="1:5" x14ac:dyDescent="0.25">
      <c r="A15" s="3" t="s">
        <v>316</v>
      </c>
      <c r="B15" s="3" t="s">
        <v>457</v>
      </c>
      <c r="C15" s="3"/>
      <c r="D15" s="3" t="s">
        <v>455</v>
      </c>
      <c r="E15" s="3" t="s">
        <v>241</v>
      </c>
    </row>
    <row r="16" spans="1:5" x14ac:dyDescent="0.25">
      <c r="A16" s="110" t="s">
        <v>316</v>
      </c>
      <c r="B16" s="110" t="s">
        <v>458</v>
      </c>
      <c r="C16" s="3"/>
      <c r="D16" s="3" t="s">
        <v>455</v>
      </c>
      <c r="E16" s="3" t="s">
        <v>459</v>
      </c>
    </row>
    <row r="17" spans="1:5" x14ac:dyDescent="0.25">
      <c r="A17" s="111" t="s">
        <v>256</v>
      </c>
      <c r="B17" s="111"/>
      <c r="C17" s="3"/>
      <c r="D17" s="3" t="s">
        <v>455</v>
      </c>
      <c r="E17" s="3" t="s">
        <v>460</v>
      </c>
    </row>
    <row r="18" spans="1:5" x14ac:dyDescent="0.25">
      <c r="A18" s="3" t="s">
        <v>217</v>
      </c>
      <c r="B18" s="3" t="s">
        <v>241</v>
      </c>
      <c r="C18" s="3"/>
      <c r="D18" s="110" t="s">
        <v>455</v>
      </c>
      <c r="E18" s="110" t="s">
        <v>448</v>
      </c>
    </row>
    <row r="19" spans="1:5" x14ac:dyDescent="0.25">
      <c r="A19" s="3" t="s">
        <v>217</v>
      </c>
      <c r="B19" s="3" t="s">
        <v>461</v>
      </c>
      <c r="C19" s="3"/>
      <c r="D19" s="111" t="s">
        <v>462</v>
      </c>
      <c r="E19" s="111" t="s">
        <v>214</v>
      </c>
    </row>
    <row r="20" spans="1:5" x14ac:dyDescent="0.25">
      <c r="A20" s="3" t="s">
        <v>217</v>
      </c>
      <c r="B20" s="3" t="s">
        <v>463</v>
      </c>
      <c r="C20" s="3"/>
      <c r="D20" s="111" t="s">
        <v>464</v>
      </c>
      <c r="E20" s="111" t="s">
        <v>214</v>
      </c>
    </row>
    <row r="21" spans="1:5" x14ac:dyDescent="0.25">
      <c r="A21" s="3" t="s">
        <v>217</v>
      </c>
      <c r="B21" s="3" t="s">
        <v>453</v>
      </c>
      <c r="C21" s="3"/>
      <c r="D21" s="111" t="s">
        <v>447</v>
      </c>
      <c r="E21" s="111" t="s">
        <v>214</v>
      </c>
    </row>
    <row r="22" spans="1:5" x14ac:dyDescent="0.25">
      <c r="A22" s="110" t="s">
        <v>217</v>
      </c>
      <c r="B22" s="110" t="s">
        <v>448</v>
      </c>
      <c r="C22" s="3"/>
      <c r="D22" s="3" t="s">
        <v>465</v>
      </c>
      <c r="E22" s="3" t="s">
        <v>441</v>
      </c>
    </row>
    <row r="23" spans="1:5" x14ac:dyDescent="0.25">
      <c r="A23" s="3" t="s">
        <v>249</v>
      </c>
      <c r="B23" s="3" t="s">
        <v>466</v>
      </c>
      <c r="C23" s="3"/>
      <c r="D23" s="3" t="s">
        <v>465</v>
      </c>
      <c r="E23" s="3" t="s">
        <v>241</v>
      </c>
    </row>
    <row r="24" spans="1:5" x14ac:dyDescent="0.25">
      <c r="A24" s="3" t="s">
        <v>249</v>
      </c>
      <c r="B24" s="3" t="s">
        <v>241</v>
      </c>
      <c r="C24" s="3"/>
      <c r="D24" s="3" t="s">
        <v>465</v>
      </c>
      <c r="E24" s="3" t="s">
        <v>231</v>
      </c>
    </row>
    <row r="25" spans="1:5" x14ac:dyDescent="0.25">
      <c r="A25" s="3" t="s">
        <v>249</v>
      </c>
      <c r="B25" s="3" t="s">
        <v>250</v>
      </c>
      <c r="C25" s="3"/>
      <c r="D25" s="3" t="s">
        <v>465</v>
      </c>
      <c r="E25" s="3" t="s">
        <v>445</v>
      </c>
    </row>
    <row r="26" spans="1:5" x14ac:dyDescent="0.25">
      <c r="A26" s="3" t="s">
        <v>249</v>
      </c>
      <c r="B26" s="3" t="s">
        <v>467</v>
      </c>
      <c r="C26" s="3"/>
      <c r="D26" s="3" t="s">
        <v>465</v>
      </c>
      <c r="E26" s="3" t="s">
        <v>219</v>
      </c>
    </row>
    <row r="27" spans="1:5" x14ac:dyDescent="0.25">
      <c r="A27" s="3" t="s">
        <v>249</v>
      </c>
      <c r="B27" s="3" t="s">
        <v>453</v>
      </c>
      <c r="C27" s="3"/>
      <c r="D27" s="110" t="s">
        <v>465</v>
      </c>
      <c r="E27" s="110" t="s">
        <v>448</v>
      </c>
    </row>
    <row r="28" spans="1:5" x14ac:dyDescent="0.25">
      <c r="A28" s="110" t="s">
        <v>249</v>
      </c>
      <c r="B28" s="110" t="s">
        <v>448</v>
      </c>
      <c r="C28" s="3"/>
      <c r="D28" s="3" t="s">
        <v>468</v>
      </c>
      <c r="E28" s="3" t="s">
        <v>441</v>
      </c>
    </row>
    <row r="29" spans="1:5" x14ac:dyDescent="0.25">
      <c r="A29" s="3" t="s">
        <v>335</v>
      </c>
      <c r="B29" s="3" t="s">
        <v>464</v>
      </c>
      <c r="C29" s="3"/>
      <c r="D29" s="3" t="s">
        <v>468</v>
      </c>
      <c r="E29" s="3" t="s">
        <v>241</v>
      </c>
    </row>
    <row r="30" spans="1:5" x14ac:dyDescent="0.25">
      <c r="A30" s="3" t="s">
        <v>335</v>
      </c>
      <c r="B30" s="3" t="s">
        <v>469</v>
      </c>
      <c r="C30" s="3"/>
      <c r="D30" s="3" t="s">
        <v>468</v>
      </c>
      <c r="E30" s="3" t="s">
        <v>231</v>
      </c>
    </row>
    <row r="31" spans="1:5" x14ac:dyDescent="0.25">
      <c r="A31" s="3" t="s">
        <v>335</v>
      </c>
      <c r="B31" s="3" t="s">
        <v>470</v>
      </c>
      <c r="C31" s="3"/>
      <c r="D31" s="3" t="s">
        <v>468</v>
      </c>
      <c r="E31" s="3" t="s">
        <v>445</v>
      </c>
    </row>
    <row r="32" spans="1:5" x14ac:dyDescent="0.25">
      <c r="A32" s="3" t="s">
        <v>335</v>
      </c>
      <c r="B32" s="3" t="s">
        <v>471</v>
      </c>
      <c r="C32" s="3"/>
      <c r="D32" s="3" t="s">
        <v>468</v>
      </c>
      <c r="E32" s="3" t="s">
        <v>219</v>
      </c>
    </row>
    <row r="33" spans="1:5" x14ac:dyDescent="0.25">
      <c r="A33" s="110" t="s">
        <v>335</v>
      </c>
      <c r="B33" s="110" t="s">
        <v>448</v>
      </c>
      <c r="C33" s="3"/>
      <c r="D33" s="110" t="s">
        <v>468</v>
      </c>
      <c r="E33" s="110" t="s">
        <v>448</v>
      </c>
    </row>
    <row r="34" spans="1:5" x14ac:dyDescent="0.25">
      <c r="A34" s="3" t="s">
        <v>340</v>
      </c>
      <c r="B34" s="3" t="s">
        <v>466</v>
      </c>
      <c r="C34" s="3"/>
      <c r="D34" s="111" t="s">
        <v>449</v>
      </c>
      <c r="E34" s="111" t="s">
        <v>214</v>
      </c>
    </row>
    <row r="35" spans="1:5" x14ac:dyDescent="0.25">
      <c r="A35" s="3" t="s">
        <v>340</v>
      </c>
      <c r="B35" s="3" t="s">
        <v>241</v>
      </c>
      <c r="C35" s="3"/>
      <c r="D35" s="3" t="s">
        <v>454</v>
      </c>
      <c r="E35" s="3" t="s">
        <v>447</v>
      </c>
    </row>
    <row r="36" spans="1:5" x14ac:dyDescent="0.25">
      <c r="A36" s="3" t="s">
        <v>340</v>
      </c>
      <c r="B36" s="3" t="s">
        <v>250</v>
      </c>
      <c r="C36" s="3"/>
      <c r="D36" s="3" t="s">
        <v>454</v>
      </c>
      <c r="E36" s="3" t="s">
        <v>449</v>
      </c>
    </row>
    <row r="37" spans="1:5" x14ac:dyDescent="0.25">
      <c r="A37" s="3" t="s">
        <v>340</v>
      </c>
      <c r="B37" s="3" t="s">
        <v>472</v>
      </c>
      <c r="C37" s="3"/>
      <c r="D37" s="3" t="s">
        <v>454</v>
      </c>
      <c r="E37" s="3" t="s">
        <v>241</v>
      </c>
    </row>
    <row r="38" spans="1:5" x14ac:dyDescent="0.25">
      <c r="A38" s="3" t="s">
        <v>340</v>
      </c>
      <c r="B38" s="3" t="s">
        <v>467</v>
      </c>
      <c r="C38" s="3"/>
      <c r="D38" s="3" t="s">
        <v>454</v>
      </c>
      <c r="E38" s="3" t="s">
        <v>451</v>
      </c>
    </row>
    <row r="39" spans="1:5" x14ac:dyDescent="0.25">
      <c r="A39" s="3" t="s">
        <v>340</v>
      </c>
      <c r="B39" s="3" t="s">
        <v>453</v>
      </c>
      <c r="C39" s="3"/>
      <c r="D39" s="3" t="s">
        <v>454</v>
      </c>
      <c r="E39" s="3" t="s">
        <v>452</v>
      </c>
    </row>
    <row r="40" spans="1:5" x14ac:dyDescent="0.25">
      <c r="A40" s="110" t="s">
        <v>340</v>
      </c>
      <c r="B40" s="110" t="s">
        <v>448</v>
      </c>
      <c r="C40" s="3"/>
      <c r="D40" s="3" t="s">
        <v>454</v>
      </c>
      <c r="E40" s="3" t="s">
        <v>473</v>
      </c>
    </row>
    <row r="41" spans="1:5" x14ac:dyDescent="0.25">
      <c r="A41" s="3" t="s">
        <v>204</v>
      </c>
      <c r="B41" s="3" t="s">
        <v>455</v>
      </c>
      <c r="C41" s="3"/>
      <c r="D41" s="110" t="s">
        <v>454</v>
      </c>
      <c r="E41" s="110" t="s">
        <v>448</v>
      </c>
    </row>
    <row r="42" spans="1:5" x14ac:dyDescent="0.25">
      <c r="A42" s="3" t="s">
        <v>204</v>
      </c>
      <c r="B42" s="3" t="s">
        <v>474</v>
      </c>
      <c r="C42" s="3"/>
      <c r="D42" s="3" t="s">
        <v>475</v>
      </c>
      <c r="E42" s="3" t="s">
        <v>447</v>
      </c>
    </row>
    <row r="43" spans="1:5" x14ac:dyDescent="0.25">
      <c r="A43" s="3" t="s">
        <v>204</v>
      </c>
      <c r="B43" s="3" t="s">
        <v>476</v>
      </c>
      <c r="C43" s="3"/>
      <c r="D43" s="3" t="s">
        <v>475</v>
      </c>
      <c r="E43" s="3" t="s">
        <v>449</v>
      </c>
    </row>
    <row r="44" spans="1:5" x14ac:dyDescent="0.25">
      <c r="A44" s="110" t="s">
        <v>204</v>
      </c>
      <c r="B44" s="110" t="s">
        <v>477</v>
      </c>
      <c r="C44" s="3"/>
      <c r="D44" s="3" t="s">
        <v>475</v>
      </c>
      <c r="E44" s="3" t="s">
        <v>241</v>
      </c>
    </row>
    <row r="45" spans="1:5" x14ac:dyDescent="0.25">
      <c r="A45" s="3" t="s">
        <v>351</v>
      </c>
      <c r="B45" s="3" t="s">
        <v>462</v>
      </c>
      <c r="C45" s="3"/>
      <c r="D45" s="3" t="s">
        <v>475</v>
      </c>
      <c r="E45" s="3" t="s">
        <v>451</v>
      </c>
    </row>
    <row r="46" spans="1:5" x14ac:dyDescent="0.25">
      <c r="A46" s="3" t="s">
        <v>351</v>
      </c>
      <c r="B46" s="3" t="s">
        <v>478</v>
      </c>
      <c r="C46" s="3"/>
      <c r="D46" s="3" t="s">
        <v>475</v>
      </c>
      <c r="E46" s="3" t="s">
        <v>452</v>
      </c>
    </row>
    <row r="47" spans="1:5" x14ac:dyDescent="0.25">
      <c r="A47" s="3" t="s">
        <v>351</v>
      </c>
      <c r="B47" s="3" t="s">
        <v>479</v>
      </c>
      <c r="C47" s="3"/>
      <c r="D47" s="3" t="s">
        <v>475</v>
      </c>
      <c r="E47" s="3" t="s">
        <v>473</v>
      </c>
    </row>
    <row r="48" spans="1:5" x14ac:dyDescent="0.25">
      <c r="A48" s="3" t="s">
        <v>351</v>
      </c>
      <c r="B48" s="3" t="s">
        <v>480</v>
      </c>
      <c r="C48" s="3"/>
      <c r="D48" s="110" t="s">
        <v>475</v>
      </c>
      <c r="E48" s="110" t="s">
        <v>448</v>
      </c>
    </row>
    <row r="49" spans="1:5" x14ac:dyDescent="0.25">
      <c r="A49" s="3" t="s">
        <v>351</v>
      </c>
      <c r="B49" s="3" t="s">
        <v>481</v>
      </c>
      <c r="C49" s="3"/>
      <c r="D49" s="3" t="s">
        <v>440</v>
      </c>
      <c r="E49" s="3" t="s">
        <v>482</v>
      </c>
    </row>
    <row r="50" spans="1:5" x14ac:dyDescent="0.25">
      <c r="A50" s="3" t="s">
        <v>351</v>
      </c>
      <c r="B50" s="3" t="s">
        <v>483</v>
      </c>
      <c r="C50" s="3"/>
      <c r="D50" s="3" t="s">
        <v>440</v>
      </c>
      <c r="E50" s="3" t="s">
        <v>484</v>
      </c>
    </row>
    <row r="51" spans="1:5" x14ac:dyDescent="0.25">
      <c r="A51" s="110" t="s">
        <v>351</v>
      </c>
      <c r="B51" s="110" t="s">
        <v>448</v>
      </c>
      <c r="C51" s="3"/>
      <c r="D51" s="3" t="s">
        <v>440</v>
      </c>
      <c r="E51" s="3" t="s">
        <v>485</v>
      </c>
    </row>
    <row r="52" spans="1:5" x14ac:dyDescent="0.25">
      <c r="A52" s="111" t="s">
        <v>448</v>
      </c>
      <c r="B52" s="111"/>
      <c r="C52" s="3"/>
      <c r="D52" s="3" t="s">
        <v>440</v>
      </c>
      <c r="E52" s="3" t="s">
        <v>486</v>
      </c>
    </row>
    <row r="53" spans="1:5" x14ac:dyDescent="0.25">
      <c r="A53" s="3" t="s">
        <v>356</v>
      </c>
      <c r="B53" s="3" t="s">
        <v>450</v>
      </c>
      <c r="C53" s="3"/>
      <c r="D53" s="110" t="s">
        <v>440</v>
      </c>
      <c r="E53" s="110" t="s">
        <v>448</v>
      </c>
    </row>
    <row r="54" spans="1:5" x14ac:dyDescent="0.25">
      <c r="A54" s="3" t="s">
        <v>356</v>
      </c>
      <c r="B54" s="3" t="s">
        <v>465</v>
      </c>
      <c r="C54" s="3"/>
      <c r="D54" s="3" t="s">
        <v>442</v>
      </c>
      <c r="E54" s="3" t="s">
        <v>482</v>
      </c>
    </row>
    <row r="55" spans="1:5" x14ac:dyDescent="0.25">
      <c r="A55" s="3" t="s">
        <v>356</v>
      </c>
      <c r="B55" s="3" t="s">
        <v>487</v>
      </c>
      <c r="C55" s="3"/>
      <c r="D55" s="3" t="s">
        <v>442</v>
      </c>
      <c r="E55" s="3" t="s">
        <v>484</v>
      </c>
    </row>
    <row r="56" spans="1:5" x14ac:dyDescent="0.25">
      <c r="A56" s="3" t="s">
        <v>356</v>
      </c>
      <c r="B56" s="3" t="s">
        <v>488</v>
      </c>
      <c r="C56" s="3"/>
      <c r="D56" s="3" t="s">
        <v>442</v>
      </c>
      <c r="E56" s="3" t="s">
        <v>486</v>
      </c>
    </row>
    <row r="57" spans="1:5" x14ac:dyDescent="0.25">
      <c r="A57" s="3" t="s">
        <v>356</v>
      </c>
      <c r="B57" s="3" t="s">
        <v>489</v>
      </c>
      <c r="C57" s="3"/>
      <c r="D57" s="110" t="s">
        <v>442</v>
      </c>
      <c r="E57" s="110" t="s">
        <v>448</v>
      </c>
    </row>
    <row r="58" spans="1:5" x14ac:dyDescent="0.25">
      <c r="A58" s="110" t="s">
        <v>356</v>
      </c>
      <c r="B58" s="110" t="s">
        <v>490</v>
      </c>
      <c r="C58" s="3"/>
      <c r="D58" s="3" t="s">
        <v>478</v>
      </c>
      <c r="E58" s="3" t="s">
        <v>491</v>
      </c>
    </row>
    <row r="59" spans="1:5" x14ac:dyDescent="0.25">
      <c r="A59" s="3" t="s">
        <v>229</v>
      </c>
      <c r="B59" s="3" t="s">
        <v>218</v>
      </c>
      <c r="C59" s="3"/>
      <c r="D59" s="3" t="s">
        <v>478</v>
      </c>
      <c r="E59" s="3" t="s">
        <v>492</v>
      </c>
    </row>
    <row r="60" spans="1:5" x14ac:dyDescent="0.25">
      <c r="A60" s="3" t="s">
        <v>229</v>
      </c>
      <c r="B60" s="3" t="s">
        <v>468</v>
      </c>
      <c r="C60" s="3"/>
      <c r="D60" s="3" t="s">
        <v>478</v>
      </c>
      <c r="E60" s="3" t="s">
        <v>493</v>
      </c>
    </row>
    <row r="61" spans="1:5" x14ac:dyDescent="0.25">
      <c r="A61" s="3" t="s">
        <v>229</v>
      </c>
      <c r="B61" s="3" t="s">
        <v>230</v>
      </c>
      <c r="C61" s="3"/>
      <c r="D61" s="3" t="s">
        <v>478</v>
      </c>
      <c r="E61" s="3" t="s">
        <v>494</v>
      </c>
    </row>
    <row r="62" spans="1:5" x14ac:dyDescent="0.25">
      <c r="A62" s="3" t="s">
        <v>229</v>
      </c>
      <c r="B62" s="3" t="s">
        <v>488</v>
      </c>
      <c r="C62" s="3"/>
      <c r="D62" s="110" t="s">
        <v>478</v>
      </c>
      <c r="E62" s="110" t="s">
        <v>448</v>
      </c>
    </row>
    <row r="63" spans="1:5" x14ac:dyDescent="0.25">
      <c r="A63" s="3" t="s">
        <v>229</v>
      </c>
      <c r="B63" s="3" t="s">
        <v>489</v>
      </c>
      <c r="C63" s="3"/>
      <c r="D63" s="3" t="s">
        <v>487</v>
      </c>
      <c r="E63" s="3" t="s">
        <v>441</v>
      </c>
    </row>
    <row r="64" spans="1:5" x14ac:dyDescent="0.25">
      <c r="A64" s="110" t="s">
        <v>229</v>
      </c>
      <c r="B64" s="110" t="s">
        <v>490</v>
      </c>
      <c r="C64" s="3"/>
      <c r="D64" s="3" t="s">
        <v>487</v>
      </c>
      <c r="E64" s="3" t="s">
        <v>241</v>
      </c>
    </row>
    <row r="65" spans="1:5" x14ac:dyDescent="0.25">
      <c r="A65" s="3" t="s">
        <v>367</v>
      </c>
      <c r="B65" s="3" t="s">
        <v>495</v>
      </c>
      <c r="C65" s="3"/>
      <c r="D65" s="3" t="s">
        <v>487</v>
      </c>
      <c r="E65" s="3" t="s">
        <v>231</v>
      </c>
    </row>
    <row r="66" spans="1:5" x14ac:dyDescent="0.25">
      <c r="A66" s="3" t="s">
        <v>367</v>
      </c>
      <c r="B66" s="3" t="s">
        <v>496</v>
      </c>
      <c r="C66" s="3"/>
      <c r="D66" s="3" t="s">
        <v>487</v>
      </c>
      <c r="E66" s="3" t="s">
        <v>445</v>
      </c>
    </row>
    <row r="67" spans="1:5" x14ac:dyDescent="0.25">
      <c r="A67" s="3" t="s">
        <v>367</v>
      </c>
      <c r="B67" s="3" t="s">
        <v>497</v>
      </c>
      <c r="C67" s="3"/>
      <c r="D67" s="3" t="s">
        <v>487</v>
      </c>
      <c r="E67" s="3" t="s">
        <v>219</v>
      </c>
    </row>
    <row r="68" spans="1:5" x14ac:dyDescent="0.25">
      <c r="A68" s="110" t="s">
        <v>367</v>
      </c>
      <c r="B68" s="110" t="s">
        <v>498</v>
      </c>
      <c r="C68" s="3"/>
      <c r="D68" s="110" t="s">
        <v>487</v>
      </c>
      <c r="E68" s="110" t="s">
        <v>448</v>
      </c>
    </row>
    <row r="69" spans="1:5" x14ac:dyDescent="0.25">
      <c r="A69" s="3" t="s">
        <v>372</v>
      </c>
      <c r="B69" s="3" t="s">
        <v>475</v>
      </c>
      <c r="C69" s="3"/>
      <c r="D69" s="3" t="s">
        <v>230</v>
      </c>
      <c r="E69" s="3" t="s">
        <v>441</v>
      </c>
    </row>
    <row r="70" spans="1:5" x14ac:dyDescent="0.25">
      <c r="A70" s="3" t="s">
        <v>372</v>
      </c>
      <c r="B70" s="3" t="s">
        <v>499</v>
      </c>
      <c r="C70" s="3"/>
      <c r="D70" s="3" t="s">
        <v>230</v>
      </c>
      <c r="E70" s="3" t="s">
        <v>241</v>
      </c>
    </row>
    <row r="71" spans="1:5" x14ac:dyDescent="0.25">
      <c r="A71" s="110" t="s">
        <v>372</v>
      </c>
      <c r="B71" s="110" t="s">
        <v>500</v>
      </c>
      <c r="C71" s="3"/>
      <c r="D71" s="3" t="s">
        <v>230</v>
      </c>
      <c r="E71" s="3" t="s">
        <v>231</v>
      </c>
    </row>
    <row r="72" spans="1:5" x14ac:dyDescent="0.25">
      <c r="A72" s="3" t="s">
        <v>378</v>
      </c>
      <c r="B72" s="3" t="s">
        <v>241</v>
      </c>
      <c r="C72" s="3"/>
      <c r="D72" s="3" t="s">
        <v>230</v>
      </c>
      <c r="E72" s="3" t="s">
        <v>445</v>
      </c>
    </row>
    <row r="73" spans="1:5" x14ac:dyDescent="0.25">
      <c r="A73" s="3" t="s">
        <v>378</v>
      </c>
      <c r="B73" s="3" t="s">
        <v>453</v>
      </c>
      <c r="C73" s="3"/>
      <c r="D73" s="3" t="s">
        <v>230</v>
      </c>
      <c r="E73" s="3" t="s">
        <v>219</v>
      </c>
    </row>
    <row r="74" spans="1:5" x14ac:dyDescent="0.25">
      <c r="A74" s="3" t="s">
        <v>378</v>
      </c>
      <c r="B74" s="3" t="s">
        <v>501</v>
      </c>
      <c r="C74" s="3"/>
      <c r="D74" s="110" t="s">
        <v>230</v>
      </c>
      <c r="E74" s="110" t="s">
        <v>448</v>
      </c>
    </row>
    <row r="75" spans="1:5" x14ac:dyDescent="0.25">
      <c r="A75" s="110" t="s">
        <v>378</v>
      </c>
      <c r="B75" s="110" t="s">
        <v>448</v>
      </c>
      <c r="C75" s="3"/>
      <c r="D75" s="3" t="s">
        <v>495</v>
      </c>
      <c r="E75" s="3" t="s">
        <v>241</v>
      </c>
    </row>
    <row r="76" spans="1:5" x14ac:dyDescent="0.25">
      <c r="A76" s="3"/>
      <c r="B76" s="3"/>
      <c r="C76" s="3"/>
      <c r="D76" s="3" t="s">
        <v>495</v>
      </c>
      <c r="E76" s="3" t="s">
        <v>473</v>
      </c>
    </row>
    <row r="77" spans="1:5" x14ac:dyDescent="0.25">
      <c r="A77" s="3"/>
      <c r="B77" s="3"/>
      <c r="C77" s="3"/>
      <c r="D77" s="3" t="s">
        <v>495</v>
      </c>
      <c r="E77" s="3" t="s">
        <v>501</v>
      </c>
    </row>
    <row r="78" spans="1:5" x14ac:dyDescent="0.25">
      <c r="A78" s="101"/>
      <c r="B78" s="3"/>
      <c r="C78" s="3"/>
      <c r="D78" s="110" t="s">
        <v>495</v>
      </c>
      <c r="E78" s="110" t="s">
        <v>448</v>
      </c>
    </row>
    <row r="79" spans="1:5" x14ac:dyDescent="0.25">
      <c r="A79" s="3"/>
      <c r="B79" s="3"/>
      <c r="C79" s="3"/>
      <c r="D79" s="111" t="s">
        <v>466</v>
      </c>
      <c r="E79" s="111" t="s">
        <v>214</v>
      </c>
    </row>
    <row r="80" spans="1:5" x14ac:dyDescent="0.25">
      <c r="A80" s="3"/>
      <c r="B80" s="3"/>
      <c r="C80" s="3"/>
      <c r="D80" s="3" t="s">
        <v>241</v>
      </c>
      <c r="E80" s="3" t="s">
        <v>502</v>
      </c>
    </row>
    <row r="81" spans="1:5" x14ac:dyDescent="0.25">
      <c r="A81" s="3"/>
      <c r="B81" s="3"/>
      <c r="C81" s="3"/>
      <c r="D81" s="3" t="s">
        <v>241</v>
      </c>
      <c r="E81" s="3" t="s">
        <v>503</v>
      </c>
    </row>
    <row r="82" spans="1:5" x14ac:dyDescent="0.25">
      <c r="A82" s="3"/>
      <c r="B82" s="3"/>
      <c r="C82" s="3"/>
      <c r="D82" s="3" t="s">
        <v>241</v>
      </c>
      <c r="E82" s="3" t="s">
        <v>242</v>
      </c>
    </row>
    <row r="83" spans="1:5" x14ac:dyDescent="0.25">
      <c r="A83" s="3"/>
      <c r="B83" s="3"/>
      <c r="C83" s="3"/>
      <c r="D83" s="3" t="s">
        <v>241</v>
      </c>
      <c r="E83" s="3" t="s">
        <v>504</v>
      </c>
    </row>
    <row r="84" spans="1:5" x14ac:dyDescent="0.25">
      <c r="A84" s="3"/>
      <c r="B84" s="3"/>
      <c r="C84" s="3"/>
      <c r="D84" s="3" t="s">
        <v>241</v>
      </c>
      <c r="E84" s="3" t="s">
        <v>505</v>
      </c>
    </row>
    <row r="85" spans="1:5" x14ac:dyDescent="0.25">
      <c r="A85" s="3"/>
      <c r="B85" s="3"/>
      <c r="C85" s="3"/>
      <c r="D85" s="110" t="s">
        <v>241</v>
      </c>
      <c r="E85" s="110" t="s">
        <v>448</v>
      </c>
    </row>
    <row r="86" spans="1:5" x14ac:dyDescent="0.25">
      <c r="A86" s="3"/>
      <c r="B86" s="3"/>
      <c r="C86" s="3"/>
      <c r="D86" s="111" t="s">
        <v>469</v>
      </c>
      <c r="E86" s="111" t="s">
        <v>214</v>
      </c>
    </row>
    <row r="87" spans="1:5" x14ac:dyDescent="0.25">
      <c r="A87" s="3"/>
      <c r="B87" s="3"/>
      <c r="C87" s="3"/>
      <c r="D87" s="111" t="s">
        <v>470</v>
      </c>
      <c r="E87" s="111" t="s">
        <v>214</v>
      </c>
    </row>
    <row r="88" spans="1:5" x14ac:dyDescent="0.25">
      <c r="A88" s="3"/>
      <c r="B88" s="3"/>
      <c r="C88" s="3"/>
      <c r="D88" s="111" t="s">
        <v>479</v>
      </c>
      <c r="E88" s="111" t="s">
        <v>214</v>
      </c>
    </row>
    <row r="89" spans="1:5" x14ac:dyDescent="0.25">
      <c r="A89" s="3"/>
      <c r="B89" s="3"/>
      <c r="C89" s="3"/>
      <c r="D89" s="111" t="s">
        <v>250</v>
      </c>
      <c r="E89" s="111" t="s">
        <v>214</v>
      </c>
    </row>
    <row r="90" spans="1:5" x14ac:dyDescent="0.25">
      <c r="A90" s="3"/>
      <c r="B90" s="3"/>
      <c r="C90" s="3"/>
      <c r="D90" s="3" t="s">
        <v>461</v>
      </c>
      <c r="E90" s="3" t="s">
        <v>502</v>
      </c>
    </row>
    <row r="91" spans="1:5" x14ac:dyDescent="0.25">
      <c r="A91" s="3"/>
      <c r="B91" s="3"/>
      <c r="C91" s="3"/>
      <c r="D91" s="3" t="s">
        <v>461</v>
      </c>
      <c r="E91" s="3" t="s">
        <v>503</v>
      </c>
    </row>
    <row r="92" spans="1:5" x14ac:dyDescent="0.25">
      <c r="A92" s="3"/>
      <c r="B92" s="3"/>
      <c r="C92" s="3"/>
      <c r="D92" s="3" t="s">
        <v>461</v>
      </c>
      <c r="E92" s="3" t="s">
        <v>242</v>
      </c>
    </row>
    <row r="93" spans="1:5" x14ac:dyDescent="0.25">
      <c r="A93" s="3"/>
      <c r="B93" s="3"/>
      <c r="C93" s="3"/>
      <c r="D93" s="3" t="s">
        <v>461</v>
      </c>
      <c r="E93" s="3" t="s">
        <v>504</v>
      </c>
    </row>
    <row r="94" spans="1:5" x14ac:dyDescent="0.25">
      <c r="A94" s="3"/>
      <c r="B94" s="3"/>
      <c r="C94" s="3"/>
      <c r="D94" s="3" t="s">
        <v>461</v>
      </c>
      <c r="E94" s="3" t="s">
        <v>505</v>
      </c>
    </row>
    <row r="95" spans="1:5" x14ac:dyDescent="0.25">
      <c r="A95" s="3"/>
      <c r="B95" s="3"/>
      <c r="C95" s="3"/>
      <c r="D95" s="110" t="s">
        <v>461</v>
      </c>
      <c r="E95" s="110" t="s">
        <v>448</v>
      </c>
    </row>
    <row r="96" spans="1:5" x14ac:dyDescent="0.25">
      <c r="A96" s="3"/>
      <c r="B96" s="3"/>
      <c r="C96" s="3"/>
      <c r="D96" s="3" t="s">
        <v>488</v>
      </c>
      <c r="E96" s="3" t="s">
        <v>506</v>
      </c>
    </row>
    <row r="97" spans="1:5" x14ac:dyDescent="0.25">
      <c r="A97" s="3"/>
      <c r="B97" s="3"/>
      <c r="C97" s="3"/>
      <c r="D97" s="3" t="s">
        <v>488</v>
      </c>
      <c r="E97" s="3" t="s">
        <v>507</v>
      </c>
    </row>
    <row r="98" spans="1:5" x14ac:dyDescent="0.25">
      <c r="A98" s="3"/>
      <c r="B98" s="3"/>
      <c r="C98" s="3"/>
      <c r="D98" s="3" t="s">
        <v>488</v>
      </c>
      <c r="E98" s="3" t="s">
        <v>508</v>
      </c>
    </row>
    <row r="99" spans="1:5" x14ac:dyDescent="0.25">
      <c r="A99" s="3"/>
      <c r="B99" s="3"/>
      <c r="C99" s="3"/>
      <c r="D99" s="110" t="s">
        <v>488</v>
      </c>
      <c r="E99" s="110" t="s">
        <v>509</v>
      </c>
    </row>
    <row r="100" spans="1:5" x14ac:dyDescent="0.25">
      <c r="A100" s="3"/>
      <c r="B100" s="3"/>
      <c r="C100" s="3"/>
      <c r="D100" s="111" t="s">
        <v>463</v>
      </c>
      <c r="E100" s="111" t="s">
        <v>214</v>
      </c>
    </row>
    <row r="101" spans="1:5" x14ac:dyDescent="0.25">
      <c r="A101" s="3"/>
      <c r="B101" s="3"/>
      <c r="C101" s="3"/>
      <c r="D101" s="111" t="s">
        <v>480</v>
      </c>
      <c r="E101" s="111" t="s">
        <v>214</v>
      </c>
    </row>
    <row r="102" spans="1:5" x14ac:dyDescent="0.25">
      <c r="A102" s="3"/>
      <c r="B102" s="3"/>
      <c r="C102" s="3"/>
      <c r="D102" s="3" t="s">
        <v>498</v>
      </c>
      <c r="E102" s="3" t="s">
        <v>241</v>
      </c>
    </row>
    <row r="103" spans="1:5" x14ac:dyDescent="0.25">
      <c r="A103" s="3"/>
      <c r="B103" s="3"/>
      <c r="C103" s="3"/>
      <c r="D103" s="3" t="s">
        <v>498</v>
      </c>
      <c r="E103" s="3" t="s">
        <v>473</v>
      </c>
    </row>
    <row r="104" spans="1:5" x14ac:dyDescent="0.25">
      <c r="A104" s="3"/>
      <c r="B104" s="3"/>
      <c r="C104" s="3"/>
      <c r="D104" s="3" t="s">
        <v>498</v>
      </c>
      <c r="E104" s="3" t="s">
        <v>501</v>
      </c>
    </row>
    <row r="105" spans="1:5" x14ac:dyDescent="0.25">
      <c r="A105" s="3"/>
      <c r="B105" s="3"/>
      <c r="C105" s="3"/>
      <c r="D105" s="110" t="s">
        <v>498</v>
      </c>
      <c r="E105" s="110" t="s">
        <v>448</v>
      </c>
    </row>
    <row r="106" spans="1:5" x14ac:dyDescent="0.25">
      <c r="A106" s="3"/>
      <c r="B106" s="3"/>
      <c r="C106" s="3"/>
      <c r="D106" s="3" t="s">
        <v>458</v>
      </c>
      <c r="E106" s="3" t="s">
        <v>447</v>
      </c>
    </row>
    <row r="107" spans="1:5" x14ac:dyDescent="0.25">
      <c r="A107" s="3"/>
      <c r="B107" s="3"/>
      <c r="C107" s="3"/>
      <c r="D107" s="3" t="s">
        <v>458</v>
      </c>
      <c r="E107" s="3" t="s">
        <v>449</v>
      </c>
    </row>
    <row r="108" spans="1:5" x14ac:dyDescent="0.25">
      <c r="A108" s="3"/>
      <c r="B108" s="3"/>
      <c r="C108" s="3"/>
      <c r="D108" s="3" t="s">
        <v>458</v>
      </c>
      <c r="E108" s="3" t="s">
        <v>241</v>
      </c>
    </row>
    <row r="109" spans="1:5" x14ac:dyDescent="0.25">
      <c r="A109" s="3"/>
      <c r="B109" s="3"/>
      <c r="C109" s="3"/>
      <c r="D109" s="3" t="s">
        <v>458</v>
      </c>
      <c r="E109" s="3" t="s">
        <v>451</v>
      </c>
    </row>
    <row r="110" spans="1:5" x14ac:dyDescent="0.25">
      <c r="A110" s="3"/>
      <c r="B110" s="3"/>
      <c r="C110" s="3"/>
      <c r="D110" s="3" t="s">
        <v>458</v>
      </c>
      <c r="E110" s="3" t="s">
        <v>452</v>
      </c>
    </row>
    <row r="111" spans="1:5" x14ac:dyDescent="0.25">
      <c r="A111" s="3"/>
      <c r="B111" s="3"/>
      <c r="C111" s="3"/>
      <c r="D111" s="3" t="s">
        <v>458</v>
      </c>
      <c r="E111" s="3" t="s">
        <v>473</v>
      </c>
    </row>
    <row r="112" spans="1:5" x14ac:dyDescent="0.25">
      <c r="A112" s="3"/>
      <c r="B112" s="3"/>
      <c r="C112" s="3"/>
      <c r="D112" s="110" t="s">
        <v>458</v>
      </c>
      <c r="E112" s="110" t="s">
        <v>448</v>
      </c>
    </row>
    <row r="113" spans="1:5" x14ac:dyDescent="0.25">
      <c r="A113" s="3"/>
      <c r="B113" s="3"/>
      <c r="C113" s="3"/>
      <c r="D113" s="3" t="s">
        <v>477</v>
      </c>
      <c r="E113" s="3" t="s">
        <v>510</v>
      </c>
    </row>
    <row r="114" spans="1:5" x14ac:dyDescent="0.25">
      <c r="A114" s="3"/>
      <c r="B114" s="3"/>
      <c r="C114" s="3"/>
      <c r="D114" s="3" t="s">
        <v>477</v>
      </c>
      <c r="E114" s="3" t="s">
        <v>241</v>
      </c>
    </row>
    <row r="115" spans="1:5" x14ac:dyDescent="0.25">
      <c r="A115" s="3"/>
      <c r="B115" s="3"/>
      <c r="C115" s="3"/>
      <c r="D115" s="3" t="s">
        <v>477</v>
      </c>
      <c r="E115" s="3" t="s">
        <v>511</v>
      </c>
    </row>
    <row r="116" spans="1:5" x14ac:dyDescent="0.25">
      <c r="A116" s="3"/>
      <c r="B116" s="3"/>
      <c r="C116" s="3"/>
      <c r="D116" s="3" t="s">
        <v>477</v>
      </c>
      <c r="E116" s="3" t="s">
        <v>512</v>
      </c>
    </row>
    <row r="117" spans="1:5" x14ac:dyDescent="0.25">
      <c r="A117" s="3"/>
      <c r="B117" s="3"/>
      <c r="C117" s="3"/>
      <c r="D117" s="3" t="s">
        <v>477</v>
      </c>
      <c r="E117" s="3" t="s">
        <v>460</v>
      </c>
    </row>
    <row r="118" spans="1:5" x14ac:dyDescent="0.25">
      <c r="A118" s="3"/>
      <c r="B118" s="3"/>
      <c r="C118" s="3"/>
      <c r="D118" s="110" t="s">
        <v>477</v>
      </c>
      <c r="E118" s="110" t="s">
        <v>448</v>
      </c>
    </row>
    <row r="119" spans="1:5" x14ac:dyDescent="0.25">
      <c r="A119" s="3"/>
      <c r="B119" s="3"/>
      <c r="C119" s="3"/>
      <c r="D119" s="3" t="s">
        <v>500</v>
      </c>
      <c r="E119" s="3" t="s">
        <v>447</v>
      </c>
    </row>
    <row r="120" spans="1:5" x14ac:dyDescent="0.25">
      <c r="A120" s="3"/>
      <c r="B120" s="3"/>
      <c r="C120" s="3"/>
      <c r="D120" s="3" t="s">
        <v>500</v>
      </c>
      <c r="E120" s="3" t="s">
        <v>449</v>
      </c>
    </row>
    <row r="121" spans="1:5" x14ac:dyDescent="0.25">
      <c r="A121" s="3"/>
      <c r="B121" s="3"/>
      <c r="C121" s="3"/>
      <c r="D121" s="3" t="s">
        <v>500</v>
      </c>
      <c r="E121" s="3" t="s">
        <v>241</v>
      </c>
    </row>
    <row r="122" spans="1:5" x14ac:dyDescent="0.25">
      <c r="A122" s="3"/>
      <c r="B122" s="3"/>
      <c r="C122" s="3"/>
      <c r="D122" s="3" t="s">
        <v>500</v>
      </c>
      <c r="E122" s="3" t="s">
        <v>451</v>
      </c>
    </row>
    <row r="123" spans="1:5" x14ac:dyDescent="0.25">
      <c r="A123" s="3"/>
      <c r="B123" s="3"/>
      <c r="C123" s="3"/>
      <c r="D123" s="3" t="s">
        <v>500</v>
      </c>
      <c r="E123" s="3" t="s">
        <v>452</v>
      </c>
    </row>
    <row r="124" spans="1:5" x14ac:dyDescent="0.25">
      <c r="A124" s="3"/>
      <c r="B124" s="3"/>
      <c r="C124" s="3"/>
      <c r="D124" s="3" t="s">
        <v>500</v>
      </c>
      <c r="E124" s="3" t="s">
        <v>473</v>
      </c>
    </row>
    <row r="125" spans="1:5" x14ac:dyDescent="0.25">
      <c r="A125" s="3"/>
      <c r="B125" s="3"/>
      <c r="C125" s="3"/>
      <c r="D125" s="110" t="s">
        <v>500</v>
      </c>
      <c r="E125" s="110" t="s">
        <v>448</v>
      </c>
    </row>
    <row r="126" spans="1:5" x14ac:dyDescent="0.25">
      <c r="A126" s="3"/>
      <c r="B126" s="3"/>
      <c r="C126" s="3"/>
      <c r="D126" s="111" t="s">
        <v>446</v>
      </c>
      <c r="E126" s="111" t="s">
        <v>214</v>
      </c>
    </row>
    <row r="127" spans="1:5" x14ac:dyDescent="0.25">
      <c r="A127" s="3"/>
      <c r="B127" s="3"/>
      <c r="C127" s="3"/>
      <c r="D127" s="111" t="s">
        <v>448</v>
      </c>
      <c r="E127" s="111" t="s">
        <v>214</v>
      </c>
    </row>
    <row r="128" spans="1:5" x14ac:dyDescent="0.25">
      <c r="A128" s="3"/>
      <c r="B128" s="3"/>
      <c r="C128" s="3"/>
      <c r="D128" s="111" t="s">
        <v>451</v>
      </c>
      <c r="E128" s="111" t="s">
        <v>214</v>
      </c>
    </row>
    <row r="129" spans="1:5" x14ac:dyDescent="0.25">
      <c r="A129" s="3"/>
      <c r="B129" s="3"/>
      <c r="C129" s="3"/>
      <c r="D129" s="3" t="s">
        <v>474</v>
      </c>
      <c r="E129" s="3" t="s">
        <v>456</v>
      </c>
    </row>
    <row r="130" spans="1:5" x14ac:dyDescent="0.25">
      <c r="A130" s="3"/>
      <c r="B130" s="3"/>
      <c r="C130" s="3"/>
      <c r="D130" s="3" t="s">
        <v>474</v>
      </c>
      <c r="E130" s="3" t="s">
        <v>241</v>
      </c>
    </row>
    <row r="131" spans="1:5" x14ac:dyDescent="0.25">
      <c r="A131" s="3"/>
      <c r="B131" s="3"/>
      <c r="C131" s="3"/>
      <c r="D131" s="3" t="s">
        <v>474</v>
      </c>
      <c r="E131" s="3" t="s">
        <v>513</v>
      </c>
    </row>
    <row r="132" spans="1:5" x14ac:dyDescent="0.25">
      <c r="A132" s="3"/>
      <c r="B132" s="3"/>
      <c r="C132" s="3"/>
      <c r="D132" s="110" t="s">
        <v>474</v>
      </c>
      <c r="E132" s="110" t="s">
        <v>448</v>
      </c>
    </row>
    <row r="133" spans="1:5" x14ac:dyDescent="0.25">
      <c r="A133" s="3"/>
      <c r="B133" s="3"/>
      <c r="C133" s="3"/>
      <c r="D133" s="111" t="s">
        <v>481</v>
      </c>
      <c r="E133" s="111" t="s">
        <v>214</v>
      </c>
    </row>
    <row r="134" spans="1:5" x14ac:dyDescent="0.25">
      <c r="A134" s="3"/>
      <c r="B134" s="3"/>
      <c r="C134" s="3"/>
      <c r="D134" s="3" t="s">
        <v>496</v>
      </c>
      <c r="E134" s="3" t="s">
        <v>241</v>
      </c>
    </row>
    <row r="135" spans="1:5" x14ac:dyDescent="0.25">
      <c r="A135" s="3"/>
      <c r="B135" s="3"/>
      <c r="C135" s="3"/>
      <c r="D135" s="3" t="s">
        <v>496</v>
      </c>
      <c r="E135" s="3" t="s">
        <v>473</v>
      </c>
    </row>
    <row r="136" spans="1:5" x14ac:dyDescent="0.25">
      <c r="A136" s="3"/>
      <c r="B136" s="3"/>
      <c r="C136" s="3"/>
      <c r="D136" s="3" t="s">
        <v>496</v>
      </c>
      <c r="E136" s="3" t="s">
        <v>501</v>
      </c>
    </row>
    <row r="137" spans="1:5" x14ac:dyDescent="0.25">
      <c r="A137" s="3"/>
      <c r="B137" s="3"/>
      <c r="C137" s="3"/>
      <c r="D137" s="110" t="s">
        <v>496</v>
      </c>
      <c r="E137" s="110" t="s">
        <v>448</v>
      </c>
    </row>
    <row r="138" spans="1:5" x14ac:dyDescent="0.25">
      <c r="A138" s="3"/>
      <c r="B138" s="3"/>
      <c r="C138" s="3"/>
      <c r="D138" s="3" t="s">
        <v>443</v>
      </c>
      <c r="E138" s="3" t="s">
        <v>482</v>
      </c>
    </row>
    <row r="139" spans="1:5" x14ac:dyDescent="0.25">
      <c r="A139" s="3"/>
      <c r="B139" s="3"/>
      <c r="C139" s="3"/>
      <c r="D139" s="3" t="s">
        <v>443</v>
      </c>
      <c r="E139" s="3" t="s">
        <v>484</v>
      </c>
    </row>
    <row r="140" spans="1:5" x14ac:dyDescent="0.25">
      <c r="A140" s="3"/>
      <c r="B140" s="3"/>
      <c r="C140" s="3"/>
      <c r="D140" s="3" t="s">
        <v>443</v>
      </c>
      <c r="E140" s="3" t="s">
        <v>485</v>
      </c>
    </row>
    <row r="141" spans="1:5" x14ac:dyDescent="0.25">
      <c r="A141" s="3"/>
      <c r="B141" s="3"/>
      <c r="C141" s="3"/>
      <c r="D141" s="3" t="s">
        <v>443</v>
      </c>
      <c r="E141" s="3" t="s">
        <v>486</v>
      </c>
    </row>
    <row r="142" spans="1:5" x14ac:dyDescent="0.25">
      <c r="A142" s="3"/>
      <c r="B142" s="3"/>
      <c r="C142" s="3"/>
      <c r="D142" s="110" t="s">
        <v>443</v>
      </c>
      <c r="E142" s="110" t="s">
        <v>448</v>
      </c>
    </row>
    <row r="143" spans="1:5" x14ac:dyDescent="0.25">
      <c r="A143" s="3"/>
      <c r="B143" s="3"/>
      <c r="C143" s="3"/>
      <c r="D143" s="3" t="s">
        <v>444</v>
      </c>
      <c r="E143" s="3" t="s">
        <v>482</v>
      </c>
    </row>
    <row r="144" spans="1:5" x14ac:dyDescent="0.25">
      <c r="A144" s="3"/>
      <c r="B144" s="3"/>
      <c r="C144" s="3"/>
      <c r="D144" s="3" t="s">
        <v>444</v>
      </c>
      <c r="E144" s="3" t="s">
        <v>484</v>
      </c>
    </row>
    <row r="145" spans="1:5" x14ac:dyDescent="0.25">
      <c r="A145" s="3"/>
      <c r="B145" s="3"/>
      <c r="C145" s="3"/>
      <c r="D145" s="3" t="s">
        <v>444</v>
      </c>
      <c r="E145" s="3" t="s">
        <v>486</v>
      </c>
    </row>
    <row r="146" spans="1:5" x14ac:dyDescent="0.25">
      <c r="A146" s="3"/>
      <c r="B146" s="3"/>
      <c r="C146" s="3"/>
      <c r="D146" s="110" t="s">
        <v>444</v>
      </c>
      <c r="E146" s="110" t="s">
        <v>448</v>
      </c>
    </row>
    <row r="147" spans="1:5" x14ac:dyDescent="0.25">
      <c r="A147" s="3"/>
      <c r="B147" s="3"/>
      <c r="C147" s="3"/>
      <c r="D147" s="3" t="s">
        <v>499</v>
      </c>
      <c r="E147" s="3" t="s">
        <v>447</v>
      </c>
    </row>
    <row r="148" spans="1:5" x14ac:dyDescent="0.25">
      <c r="A148" s="3"/>
      <c r="B148" s="3"/>
      <c r="C148" s="3"/>
      <c r="D148" s="3" t="s">
        <v>499</v>
      </c>
      <c r="E148" s="3" t="s">
        <v>449</v>
      </c>
    </row>
    <row r="149" spans="1:5" x14ac:dyDescent="0.25">
      <c r="A149" s="3"/>
      <c r="B149" s="3"/>
      <c r="C149" s="3"/>
      <c r="D149" s="3" t="s">
        <v>499</v>
      </c>
      <c r="E149" s="3" t="s">
        <v>241</v>
      </c>
    </row>
    <row r="150" spans="1:5" x14ac:dyDescent="0.25">
      <c r="A150" s="3"/>
      <c r="B150" s="3"/>
      <c r="C150" s="3"/>
      <c r="D150" s="3" t="s">
        <v>499</v>
      </c>
      <c r="E150" s="3" t="s">
        <v>451</v>
      </c>
    </row>
    <row r="151" spans="1:5" x14ac:dyDescent="0.25">
      <c r="A151" s="3"/>
      <c r="B151" s="3"/>
      <c r="C151" s="3"/>
      <c r="D151" s="3" t="s">
        <v>499</v>
      </c>
      <c r="E151" s="3" t="s">
        <v>452</v>
      </c>
    </row>
    <row r="152" spans="1:5" x14ac:dyDescent="0.25">
      <c r="A152" s="3"/>
      <c r="B152" s="3"/>
      <c r="C152" s="3"/>
      <c r="D152" s="3" t="s">
        <v>499</v>
      </c>
      <c r="E152" s="3" t="s">
        <v>473</v>
      </c>
    </row>
    <row r="153" spans="1:5" x14ac:dyDescent="0.25">
      <c r="A153" s="3"/>
      <c r="B153" s="3"/>
      <c r="C153" s="3"/>
      <c r="D153" s="110" t="s">
        <v>499</v>
      </c>
      <c r="E153" s="110" t="s">
        <v>448</v>
      </c>
    </row>
    <row r="154" spans="1:5" x14ac:dyDescent="0.25">
      <c r="A154" s="3"/>
      <c r="B154" s="3"/>
      <c r="C154" s="3"/>
      <c r="D154" s="111" t="s">
        <v>472</v>
      </c>
      <c r="E154" s="111" t="s">
        <v>214</v>
      </c>
    </row>
    <row r="155" spans="1:5" x14ac:dyDescent="0.25">
      <c r="A155" s="3"/>
      <c r="B155" s="3"/>
      <c r="C155" s="3"/>
      <c r="D155" s="3" t="s">
        <v>489</v>
      </c>
      <c r="E155" s="3" t="s">
        <v>441</v>
      </c>
    </row>
    <row r="156" spans="1:5" x14ac:dyDescent="0.25">
      <c r="A156" s="3"/>
      <c r="B156" s="3"/>
      <c r="C156" s="3"/>
      <c r="D156" s="3" t="s">
        <v>489</v>
      </c>
      <c r="E156" s="3" t="s">
        <v>241</v>
      </c>
    </row>
    <row r="157" spans="1:5" x14ac:dyDescent="0.25">
      <c r="A157" s="3"/>
      <c r="B157" s="3"/>
      <c r="C157" s="3"/>
      <c r="D157" s="3" t="s">
        <v>489</v>
      </c>
      <c r="E157" s="3" t="s">
        <v>231</v>
      </c>
    </row>
    <row r="158" spans="1:5" x14ac:dyDescent="0.25">
      <c r="A158" s="3"/>
      <c r="B158" s="3"/>
      <c r="C158" s="3"/>
      <c r="D158" s="3" t="s">
        <v>489</v>
      </c>
      <c r="E158" s="3" t="s">
        <v>445</v>
      </c>
    </row>
    <row r="159" spans="1:5" x14ac:dyDescent="0.25">
      <c r="A159" s="3"/>
      <c r="B159" s="3"/>
      <c r="C159" s="3"/>
      <c r="D159" s="3" t="s">
        <v>489</v>
      </c>
      <c r="E159" s="3" t="s">
        <v>219</v>
      </c>
    </row>
    <row r="160" spans="1:5" x14ac:dyDescent="0.25">
      <c r="A160" s="3"/>
      <c r="B160" s="3"/>
      <c r="C160" s="3"/>
      <c r="D160" s="110" t="s">
        <v>489</v>
      </c>
      <c r="E160" s="110" t="s">
        <v>448</v>
      </c>
    </row>
    <row r="161" spans="1:5" x14ac:dyDescent="0.25">
      <c r="A161" s="3"/>
      <c r="B161" s="3"/>
      <c r="C161" s="3"/>
      <c r="D161" s="3" t="s">
        <v>457</v>
      </c>
      <c r="E161" s="3" t="s">
        <v>447</v>
      </c>
    </row>
    <row r="162" spans="1:5" x14ac:dyDescent="0.25">
      <c r="A162" s="3"/>
      <c r="B162" s="3"/>
      <c r="C162" s="3"/>
      <c r="D162" s="3" t="s">
        <v>457</v>
      </c>
      <c r="E162" s="3" t="s">
        <v>449</v>
      </c>
    </row>
    <row r="163" spans="1:5" x14ac:dyDescent="0.25">
      <c r="A163" s="3"/>
      <c r="B163" s="3"/>
      <c r="C163" s="3"/>
      <c r="D163" s="3" t="s">
        <v>457</v>
      </c>
      <c r="E163" s="3" t="s">
        <v>241</v>
      </c>
    </row>
    <row r="164" spans="1:5" x14ac:dyDescent="0.25">
      <c r="A164" s="3"/>
      <c r="B164" s="3"/>
      <c r="C164" s="3"/>
      <c r="D164" s="3" t="s">
        <v>457</v>
      </c>
      <c r="E164" s="3" t="s">
        <v>451</v>
      </c>
    </row>
    <row r="165" spans="1:5" x14ac:dyDescent="0.25">
      <c r="A165" s="3"/>
      <c r="B165" s="3"/>
      <c r="C165" s="3"/>
      <c r="D165" s="3" t="s">
        <v>457</v>
      </c>
      <c r="E165" s="3" t="s">
        <v>452</v>
      </c>
    </row>
    <row r="166" spans="1:5" x14ac:dyDescent="0.25">
      <c r="A166" s="3"/>
      <c r="B166" s="3"/>
      <c r="C166" s="3"/>
      <c r="D166" s="3" t="s">
        <v>457</v>
      </c>
      <c r="E166" s="3" t="s">
        <v>473</v>
      </c>
    </row>
    <row r="167" spans="1:5" x14ac:dyDescent="0.25">
      <c r="A167" s="3"/>
      <c r="B167" s="3"/>
      <c r="C167" s="3"/>
      <c r="D167" s="110" t="s">
        <v>457</v>
      </c>
      <c r="E167" s="110" t="s">
        <v>448</v>
      </c>
    </row>
    <row r="168" spans="1:5" x14ac:dyDescent="0.25">
      <c r="A168" s="3"/>
      <c r="B168" s="3"/>
      <c r="C168" s="3"/>
      <c r="D168" s="111" t="s">
        <v>471</v>
      </c>
      <c r="E168" s="111" t="s">
        <v>214</v>
      </c>
    </row>
    <row r="169" spans="1:5" x14ac:dyDescent="0.25">
      <c r="A169" s="3"/>
      <c r="B169" s="3"/>
      <c r="C169" s="3"/>
      <c r="D169" s="111" t="s">
        <v>452</v>
      </c>
      <c r="E169" s="111" t="s">
        <v>214</v>
      </c>
    </row>
    <row r="170" spans="1:5" x14ac:dyDescent="0.25">
      <c r="A170" s="3"/>
      <c r="B170" s="3"/>
      <c r="C170" s="3"/>
      <c r="D170" s="3" t="s">
        <v>476</v>
      </c>
      <c r="E170" s="3" t="s">
        <v>510</v>
      </c>
    </row>
    <row r="171" spans="1:5" x14ac:dyDescent="0.25">
      <c r="A171" s="3"/>
      <c r="B171" s="3"/>
      <c r="C171" s="3"/>
      <c r="D171" s="3" t="s">
        <v>476</v>
      </c>
      <c r="E171" s="3" t="s">
        <v>241</v>
      </c>
    </row>
    <row r="172" spans="1:5" x14ac:dyDescent="0.25">
      <c r="A172" s="3"/>
      <c r="B172" s="3"/>
      <c r="C172" s="3"/>
      <c r="D172" s="3" t="s">
        <v>476</v>
      </c>
      <c r="E172" s="3" t="s">
        <v>511</v>
      </c>
    </row>
    <row r="173" spans="1:5" x14ac:dyDescent="0.25">
      <c r="A173" s="3"/>
      <c r="B173" s="3"/>
      <c r="C173" s="3"/>
      <c r="D173" s="3" t="s">
        <v>476</v>
      </c>
      <c r="E173" s="3" t="s">
        <v>512</v>
      </c>
    </row>
    <row r="174" spans="1:5" x14ac:dyDescent="0.25">
      <c r="A174" s="3"/>
      <c r="B174" s="3"/>
      <c r="C174" s="3"/>
      <c r="D174" s="3" t="s">
        <v>476</v>
      </c>
      <c r="E174" s="3" t="s">
        <v>460</v>
      </c>
    </row>
    <row r="175" spans="1:5" x14ac:dyDescent="0.25">
      <c r="A175" s="3"/>
      <c r="B175" s="3"/>
      <c r="C175" s="3"/>
      <c r="D175" s="110" t="s">
        <v>476</v>
      </c>
      <c r="E175" s="110" t="s">
        <v>448</v>
      </c>
    </row>
    <row r="176" spans="1:5" x14ac:dyDescent="0.25">
      <c r="A176" s="3"/>
      <c r="B176" s="3"/>
      <c r="C176" s="3"/>
      <c r="D176" s="111" t="s">
        <v>467</v>
      </c>
      <c r="E176" s="111" t="s">
        <v>214</v>
      </c>
    </row>
    <row r="177" spans="1:5" x14ac:dyDescent="0.25">
      <c r="A177" s="3"/>
      <c r="B177" s="3"/>
      <c r="C177" s="3"/>
      <c r="D177" s="111" t="s">
        <v>483</v>
      </c>
      <c r="E177" s="111" t="s">
        <v>214</v>
      </c>
    </row>
    <row r="178" spans="1:5" x14ac:dyDescent="0.25">
      <c r="A178" s="3"/>
      <c r="B178" s="3"/>
      <c r="C178" s="3"/>
      <c r="D178" s="3" t="s">
        <v>453</v>
      </c>
      <c r="E178" s="3" t="s">
        <v>514</v>
      </c>
    </row>
    <row r="179" spans="1:5" x14ac:dyDescent="0.25">
      <c r="A179" s="3"/>
      <c r="B179" s="3"/>
      <c r="C179" s="3"/>
      <c r="D179" s="3" t="s">
        <v>453</v>
      </c>
      <c r="E179" s="3" t="s">
        <v>515</v>
      </c>
    </row>
    <row r="180" spans="1:5" x14ac:dyDescent="0.25">
      <c r="A180" s="3"/>
      <c r="B180" s="3"/>
      <c r="C180" s="3"/>
      <c r="D180" s="110" t="s">
        <v>453</v>
      </c>
      <c r="E180" s="110" t="s">
        <v>448</v>
      </c>
    </row>
    <row r="181" spans="1:5" x14ac:dyDescent="0.25">
      <c r="A181" s="3"/>
      <c r="B181" s="3"/>
      <c r="C181" s="3"/>
      <c r="D181" s="3" t="s">
        <v>497</v>
      </c>
      <c r="E181" s="3" t="s">
        <v>241</v>
      </c>
    </row>
    <row r="182" spans="1:5" x14ac:dyDescent="0.25">
      <c r="A182" s="3"/>
      <c r="B182" s="3"/>
      <c r="C182" s="3"/>
      <c r="D182" s="3" t="s">
        <v>497</v>
      </c>
      <c r="E182" s="3" t="s">
        <v>473</v>
      </c>
    </row>
    <row r="183" spans="1:5" x14ac:dyDescent="0.25">
      <c r="A183" s="3"/>
      <c r="B183" s="3"/>
      <c r="C183" s="3"/>
      <c r="D183" s="3" t="s">
        <v>497</v>
      </c>
      <c r="E183" s="3" t="s">
        <v>501</v>
      </c>
    </row>
    <row r="184" spans="1:5" x14ac:dyDescent="0.25">
      <c r="A184" s="3"/>
      <c r="B184" s="3"/>
      <c r="C184" s="3"/>
      <c r="D184" s="110" t="s">
        <v>497</v>
      </c>
      <c r="E184" s="110" t="s">
        <v>448</v>
      </c>
    </row>
    <row r="185" spans="1:5" x14ac:dyDescent="0.25">
      <c r="A185" s="3"/>
      <c r="B185" s="3"/>
      <c r="C185" s="3"/>
      <c r="D185" s="3" t="s">
        <v>490</v>
      </c>
      <c r="E185" s="3" t="s">
        <v>516</v>
      </c>
    </row>
    <row r="186" spans="1:5" x14ac:dyDescent="0.25">
      <c r="A186" s="3"/>
      <c r="B186" s="3"/>
      <c r="C186" s="3"/>
      <c r="D186" s="3" t="s">
        <v>490</v>
      </c>
      <c r="E186" s="3" t="s">
        <v>517</v>
      </c>
    </row>
    <row r="187" spans="1:5" x14ac:dyDescent="0.25">
      <c r="A187" s="3"/>
      <c r="B187" s="3"/>
      <c r="C187" s="3"/>
      <c r="D187" s="3" t="s">
        <v>490</v>
      </c>
      <c r="E187" s="3" t="s">
        <v>518</v>
      </c>
    </row>
    <row r="188" spans="1:5" x14ac:dyDescent="0.25">
      <c r="A188" s="3"/>
      <c r="B188" s="3"/>
      <c r="C188" s="3"/>
      <c r="D188" s="110" t="s">
        <v>490</v>
      </c>
      <c r="E188" s="110" t="s">
        <v>519</v>
      </c>
    </row>
    <row r="189" spans="1:5" x14ac:dyDescent="0.25">
      <c r="A189" s="3"/>
      <c r="B189" s="3"/>
      <c r="C189" s="3"/>
      <c r="D189" s="111" t="s">
        <v>501</v>
      </c>
      <c r="E189" s="111" t="s">
        <v>214</v>
      </c>
    </row>
    <row r="190" spans="1:5" x14ac:dyDescent="0.25">
      <c r="A190" s="3"/>
      <c r="B190" s="3"/>
      <c r="C190" s="3"/>
    </row>
    <row r="191" spans="1:5" x14ac:dyDescent="0.25">
      <c r="A191" s="3"/>
      <c r="B191" s="3"/>
      <c r="C191" s="3"/>
    </row>
    <row r="192" spans="1:5" x14ac:dyDescent="0.25">
      <c r="A192" s="3"/>
      <c r="B192" s="3"/>
      <c r="C192" s="3"/>
    </row>
    <row r="193" spans="1:3" x14ac:dyDescent="0.25">
      <c r="A193" s="3"/>
      <c r="B193" s="3"/>
      <c r="C193" s="3"/>
    </row>
    <row r="194" spans="1:3" x14ac:dyDescent="0.25">
      <c r="A194" s="3"/>
      <c r="B194" s="3"/>
      <c r="C194" s="3"/>
    </row>
    <row r="195" spans="1:3" x14ac:dyDescent="0.25">
      <c r="A195" s="3"/>
      <c r="B195" s="3"/>
      <c r="C195" s="3"/>
    </row>
    <row r="196" spans="1:3" x14ac:dyDescent="0.25">
      <c r="A196" s="3"/>
      <c r="B196" s="3"/>
      <c r="C196" s="3"/>
    </row>
    <row r="197" spans="1:3" x14ac:dyDescent="0.25">
      <c r="A197" s="3"/>
      <c r="B197" s="3"/>
      <c r="C197" s="3"/>
    </row>
    <row r="198" spans="1:3" x14ac:dyDescent="0.25">
      <c r="A198" s="3"/>
      <c r="B198" s="3"/>
      <c r="C198" s="3"/>
    </row>
    <row r="199" spans="1:3" x14ac:dyDescent="0.25">
      <c r="A199" s="3"/>
      <c r="B199" s="3"/>
      <c r="C199" s="3"/>
    </row>
    <row r="200" spans="1:3" x14ac:dyDescent="0.25">
      <c r="A200" s="3"/>
      <c r="B200" s="3"/>
      <c r="C200" s="3"/>
    </row>
    <row r="201" spans="1:3" x14ac:dyDescent="0.25">
      <c r="A201" s="3"/>
      <c r="B201" s="3"/>
      <c r="C201" s="3"/>
    </row>
    <row r="202" spans="1:3" x14ac:dyDescent="0.25">
      <c r="A202" s="3"/>
      <c r="B202" s="3"/>
      <c r="C202" s="3"/>
    </row>
    <row r="203" spans="1:3" x14ac:dyDescent="0.25">
      <c r="A203" s="3"/>
      <c r="B203" s="3"/>
      <c r="C203" s="3"/>
    </row>
    <row r="204" spans="1:3" x14ac:dyDescent="0.25">
      <c r="A204" s="3"/>
      <c r="B204" s="3"/>
      <c r="C204" s="3"/>
    </row>
    <row r="205" spans="1:3" x14ac:dyDescent="0.25">
      <c r="A205" s="3"/>
      <c r="B205" s="3"/>
      <c r="C205" s="3"/>
    </row>
    <row r="206" spans="1:3" x14ac:dyDescent="0.25">
      <c r="A206" s="3"/>
      <c r="B206" s="3"/>
      <c r="C206" s="3"/>
    </row>
    <row r="207" spans="1:3" x14ac:dyDescent="0.25">
      <c r="A207" s="3"/>
      <c r="B207" s="3"/>
      <c r="C207" s="3"/>
    </row>
  </sheetData>
  <sortState xmlns:xlrd2="http://schemas.microsoft.com/office/spreadsheetml/2017/richdata2" ref="F2:F7">
    <sortCondition ref="F2:F7"/>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47</vt:i4>
      </vt:variant>
    </vt:vector>
  </HeadingPairs>
  <TitlesOfParts>
    <vt:vector size="57" baseType="lpstr">
      <vt:lpstr>Contact</vt:lpstr>
      <vt:lpstr>Summary</vt:lpstr>
      <vt:lpstr>Facility_Information</vt:lpstr>
      <vt:lpstr>Event_and_Consequence</vt:lpstr>
      <vt:lpstr>Event_Sharing</vt:lpstr>
      <vt:lpstr>Guidance-Event Description</vt:lpstr>
      <vt:lpstr>Guidance-Multiple TRCs</vt:lpstr>
      <vt:lpstr>Drop_downs</vt:lpstr>
      <vt:lpstr>PoR Detail Validation</vt:lpstr>
      <vt:lpstr>Causal Factors</vt:lpstr>
      <vt:lpstr>'Causal Factors'!_Hlk16781793</vt:lpstr>
      <vt:lpstr>'Causal Factors'!_Hlk16781829</vt:lpstr>
      <vt:lpstr>_PRD1</vt:lpstr>
      <vt:lpstr>_PRD2</vt:lpstr>
      <vt:lpstr>AcuteRel1</vt:lpstr>
      <vt:lpstr>AcuteRel2</vt:lpstr>
      <vt:lpstr>AcuteRelease</vt:lpstr>
      <vt:lpstr>AcuteRelT1</vt:lpstr>
      <vt:lpstr>AcuteRelT2</vt:lpstr>
      <vt:lpstr>'Causal Factors'!AFMP_Use_Only</vt:lpstr>
      <vt:lpstr>AFMP_Use_Only</vt:lpstr>
      <vt:lpstr>'Causal Factors'!Evacuation</vt:lpstr>
      <vt:lpstr>Evacuation</vt:lpstr>
      <vt:lpstr>FacilityType</vt:lpstr>
      <vt:lpstr>Fire</vt:lpstr>
      <vt:lpstr>Fire1</vt:lpstr>
      <vt:lpstr>'Causal Factors'!Fire2</vt:lpstr>
      <vt:lpstr>Fire2</vt:lpstr>
      <vt:lpstr>General</vt:lpstr>
      <vt:lpstr>GeneralChem</vt:lpstr>
      <vt:lpstr>'Causal Factors'!InorOutdoor</vt:lpstr>
      <vt:lpstr>InorOutdoor</vt:lpstr>
      <vt:lpstr>'Causal Factors'!MaterialType</vt:lpstr>
      <vt:lpstr>MaterialType</vt:lpstr>
      <vt:lpstr>'Causal Factors'!ModeofOperation</vt:lpstr>
      <vt:lpstr>ModeofOperation</vt:lpstr>
      <vt:lpstr>'Causal Factors'!NoEvents</vt:lpstr>
      <vt:lpstr>NoEvents</vt:lpstr>
      <vt:lpstr>'Causal Factors'!Normal_Operation</vt:lpstr>
      <vt:lpstr>Normal_Operation</vt:lpstr>
      <vt:lpstr>'Causal Factors'!OpStatus</vt:lpstr>
      <vt:lpstr>OpStatus</vt:lpstr>
      <vt:lpstr>'Causal Factors'!Petrochemical</vt:lpstr>
      <vt:lpstr>Petrochemical</vt:lpstr>
      <vt:lpstr>'Causal Factors'!PointofRelease</vt:lpstr>
      <vt:lpstr>PointofRelease</vt:lpstr>
      <vt:lpstr>PRD</vt:lpstr>
      <vt:lpstr>'Causal Factors'!PRDsub1</vt:lpstr>
      <vt:lpstr>PRDsub1</vt:lpstr>
      <vt:lpstr>'Causal Factors'!PRDsub2</vt:lpstr>
      <vt:lpstr>PRDsub2</vt:lpstr>
      <vt:lpstr>Processes</vt:lpstr>
      <vt:lpstr>'Causal Factors'!Refining</vt:lpstr>
      <vt:lpstr>Refining</vt:lpstr>
      <vt:lpstr>Startup</vt:lpstr>
      <vt:lpstr>Tier1Release</vt:lpstr>
      <vt:lpstr>Tier2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API</dc:creator>
  <cp:keywords/>
  <dc:description/>
  <cp:lastModifiedBy>Lex Rossello</cp:lastModifiedBy>
  <cp:revision/>
  <dcterms:created xsi:type="dcterms:W3CDTF">2010-02-23T03:38:56Z</dcterms:created>
  <dcterms:modified xsi:type="dcterms:W3CDTF">2024-12-11T01:51:41Z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FullCircleBudget.WB.Disabled">
    <vt:bool>true</vt:bool>
  </property>
</Properties>
</file>